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смета 2026г " sheetId="5" r:id="rId1"/>
    <sheet name="Приложение 1- Штатное расп." sheetId="8" r:id="rId2"/>
    <sheet name="Приложение 2,3" sheetId="9" r:id="rId3"/>
    <sheet name="Приложение 4" sheetId="10" r:id="rId4"/>
  </sheets>
  <definedNames>
    <definedName name="_xlnm.Print_Area" localSheetId="0">'смета 2026г '!$A$1:$I$114</definedName>
  </definedNames>
  <calcPr calcId="181029"/>
</workbook>
</file>

<file path=xl/calcChain.xml><?xml version="1.0" encoding="utf-8"?>
<calcChain xmlns="http://schemas.openxmlformats.org/spreadsheetml/2006/main">
  <c r="E103" i="5" l="1"/>
  <c r="D55" i="5" l="1"/>
  <c r="C55" i="5" s="1"/>
  <c r="D11" i="8"/>
  <c r="D56" i="5" l="1"/>
  <c r="C23" i="5"/>
  <c r="C89" i="5"/>
  <c r="D75" i="5"/>
  <c r="D36" i="5" l="1"/>
  <c r="F23" i="5"/>
  <c r="D106" i="5" l="1"/>
  <c r="D73" i="5" l="1"/>
  <c r="D38" i="5"/>
  <c r="D76" i="5"/>
  <c r="D37" i="5"/>
  <c r="C36" i="5"/>
  <c r="CA22" i="8"/>
  <c r="BL22" i="8"/>
  <c r="D29" i="5" l="1"/>
  <c r="C86" i="5" l="1"/>
  <c r="C81" i="5"/>
  <c r="C72" i="5" l="1"/>
  <c r="D59" i="5"/>
  <c r="C95" i="5"/>
  <c r="D30" i="5" l="1"/>
  <c r="C17" i="10"/>
  <c r="C18" i="10" s="1"/>
  <c r="G23" i="5" l="1"/>
  <c r="D71" i="5" l="1"/>
  <c r="CP20" i="8" l="1"/>
  <c r="CP16" i="8"/>
  <c r="G30" i="5" l="1"/>
  <c r="F30" i="5" l="1"/>
  <c r="D68" i="5"/>
  <c r="DX11" i="8" l="1"/>
  <c r="C37" i="5" l="1"/>
  <c r="G29" i="9"/>
  <c r="G33" i="9"/>
  <c r="C91" i="5" l="1"/>
  <c r="D67" i="5" l="1"/>
  <c r="D51" i="5" l="1"/>
  <c r="G8" i="9" l="1"/>
  <c r="C45" i="5" l="1"/>
  <c r="D50" i="5" l="1"/>
  <c r="D49" i="5" l="1"/>
  <c r="D66" i="5"/>
  <c r="F66" i="5" l="1"/>
  <c r="G66" i="5"/>
  <c r="G49" i="5"/>
  <c r="F49" i="5"/>
  <c r="D65" i="5"/>
  <c r="D89" i="5" l="1"/>
  <c r="G89" i="5" l="1"/>
  <c r="F89" i="5"/>
  <c r="D91" i="5"/>
  <c r="D60" i="5" l="1"/>
  <c r="H60" i="5" s="1"/>
  <c r="C58" i="5"/>
  <c r="G15" i="9" l="1"/>
  <c r="C39" i="5" s="1"/>
  <c r="D39" i="5" l="1"/>
  <c r="C53" i="5"/>
  <c r="D74" i="5"/>
  <c r="F74" i="5" s="1"/>
  <c r="D42" i="5"/>
  <c r="F42" i="5" s="1"/>
  <c r="F72" i="5" l="1"/>
  <c r="G72" i="5"/>
  <c r="D102" i="5"/>
  <c r="E102" i="5" s="1"/>
  <c r="C73" i="5" l="1"/>
  <c r="C77" i="5" s="1"/>
  <c r="F73" i="5"/>
  <c r="G73" i="5"/>
  <c r="D93" i="5"/>
  <c r="G15" i="5"/>
  <c r="D40" i="5"/>
  <c r="D41" i="5"/>
  <c r="D43" i="5"/>
  <c r="D44" i="5"/>
  <c r="D46" i="5"/>
  <c r="D47" i="5"/>
  <c r="F47" i="5" s="1"/>
  <c r="D48" i="5"/>
  <c r="C56" i="5"/>
  <c r="D58" i="5"/>
  <c r="D61" i="5"/>
  <c r="D63" i="5"/>
  <c r="D64" i="5"/>
  <c r="F71" i="5"/>
  <c r="D79" i="5"/>
  <c r="D83" i="5"/>
  <c r="D84" i="5"/>
  <c r="CP17" i="8"/>
  <c r="CP18" i="8"/>
  <c r="DW18" i="8" s="1"/>
  <c r="CP19" i="8"/>
  <c r="DW19" i="8" s="1"/>
  <c r="DW20" i="8"/>
  <c r="DW16" i="8"/>
  <c r="F75" i="5"/>
  <c r="G16" i="9"/>
  <c r="I32" i="5"/>
  <c r="H84" i="5" l="1"/>
  <c r="G84" i="5"/>
  <c r="F84" i="5"/>
  <c r="F36" i="5"/>
  <c r="F29" i="5"/>
  <c r="H76" i="5"/>
  <c r="H77" i="5" s="1"/>
  <c r="G76" i="5"/>
  <c r="F76" i="5"/>
  <c r="F65" i="5"/>
  <c r="H65" i="5"/>
  <c r="G65" i="5"/>
  <c r="H61" i="5"/>
  <c r="F61" i="5"/>
  <c r="G61" i="5"/>
  <c r="CP22" i="8"/>
  <c r="H29" i="5"/>
  <c r="G29" i="5"/>
  <c r="DW17" i="8"/>
  <c r="DW22" i="8" s="1"/>
  <c r="H68" i="5"/>
  <c r="F68" i="5"/>
  <c r="G68" i="5"/>
  <c r="F67" i="5"/>
  <c r="G79" i="5"/>
  <c r="F79" i="5"/>
  <c r="G58" i="5"/>
  <c r="F58" i="5"/>
  <c r="G67" i="5"/>
  <c r="H67" i="5"/>
  <c r="D95" i="5"/>
  <c r="F93" i="5"/>
  <c r="F95" i="5" s="1"/>
  <c r="H51" i="5"/>
  <c r="F51" i="5"/>
  <c r="G51" i="5"/>
  <c r="H59" i="5"/>
  <c r="F50" i="5"/>
  <c r="H50" i="5" s="1"/>
  <c r="G50" i="5"/>
  <c r="I14" i="5"/>
  <c r="I13" i="5"/>
  <c r="G36" i="5"/>
  <c r="D45" i="5"/>
  <c r="D53" i="5" s="1"/>
  <c r="H46" i="5"/>
  <c r="F46" i="5"/>
  <c r="D81" i="5"/>
  <c r="G63" i="5"/>
  <c r="F56" i="5"/>
  <c r="F43" i="5"/>
  <c r="H39" i="5"/>
  <c r="H38" i="5"/>
  <c r="H48" i="5"/>
  <c r="H37" i="5"/>
  <c r="G55" i="5"/>
  <c r="G43" i="5"/>
  <c r="F55" i="5"/>
  <c r="F38" i="5"/>
  <c r="H44" i="5"/>
  <c r="H55" i="5"/>
  <c r="G56" i="5"/>
  <c r="G46" i="5"/>
  <c r="I12" i="5"/>
  <c r="H36" i="5"/>
  <c r="G48" i="5"/>
  <c r="G38" i="5"/>
  <c r="F64" i="5"/>
  <c r="G59" i="5"/>
  <c r="F48" i="5"/>
  <c r="D86" i="5"/>
  <c r="D77" i="5"/>
  <c r="F37" i="5"/>
  <c r="G30" i="9"/>
  <c r="C57" i="5"/>
  <c r="C69" i="5" s="1"/>
  <c r="F83" i="5"/>
  <c r="F39" i="5"/>
  <c r="G39" i="5"/>
  <c r="G37" i="5"/>
  <c r="H83" i="5"/>
  <c r="H56" i="5"/>
  <c r="F59" i="5"/>
  <c r="G41" i="5"/>
  <c r="H93" i="5"/>
  <c r="H95" i="5" s="1"/>
  <c r="F44" i="5"/>
  <c r="H40" i="5"/>
  <c r="H41" i="5"/>
  <c r="F41" i="5"/>
  <c r="G40" i="5"/>
  <c r="F40" i="5"/>
  <c r="H63" i="5"/>
  <c r="F63" i="5"/>
  <c r="H64" i="5"/>
  <c r="G93" i="5"/>
  <c r="H43" i="5"/>
  <c r="G83" i="5"/>
  <c r="G44" i="5"/>
  <c r="G64" i="5"/>
  <c r="H53" i="5" l="1"/>
  <c r="F45" i="5"/>
  <c r="F53" i="5" s="1"/>
  <c r="G45" i="5"/>
  <c r="G53" i="5" s="1"/>
  <c r="H69" i="5"/>
  <c r="C97" i="5"/>
  <c r="G91" i="5"/>
  <c r="H91" i="5"/>
  <c r="F91" i="5"/>
  <c r="H81" i="5"/>
  <c r="F81" i="5"/>
  <c r="F77" i="5"/>
  <c r="G81" i="5"/>
  <c r="G77" i="5"/>
  <c r="F86" i="5"/>
  <c r="H86" i="5"/>
  <c r="D57" i="5"/>
  <c r="D69" i="5" s="1"/>
  <c r="D97" i="5" s="1"/>
  <c r="G86" i="5"/>
  <c r="G95" i="5"/>
  <c r="H97" i="5" l="1"/>
  <c r="F57" i="5"/>
  <c r="F69" i="5" s="1"/>
  <c r="F32" i="5" s="1"/>
  <c r="H32" i="5"/>
  <c r="H22" i="5" s="1"/>
  <c r="G57" i="5"/>
  <c r="G69" i="5" s="1"/>
  <c r="F22" i="5" l="1"/>
  <c r="F97" i="5"/>
  <c r="E114" i="5"/>
  <c r="E112" i="5" l="1"/>
  <c r="G97" i="5"/>
  <c r="G32" i="5"/>
  <c r="G22" i="5" l="1"/>
  <c r="E113" i="5" l="1"/>
  <c r="D22" i="5"/>
  <c r="C22" i="5" l="1"/>
  <c r="C32" i="5" s="1"/>
  <c r="D32" i="5"/>
</calcChain>
</file>

<file path=xl/comments1.xml><?xml version="1.0" encoding="utf-8"?>
<comments xmlns="http://schemas.openxmlformats.org/spreadsheetml/2006/main">
  <authors>
    <author>Автор</author>
  </authors>
  <commentList>
    <comment ref="B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Налоги + страховые</t>
        </r>
      </text>
    </comment>
    <comment ref="B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Приложение 2</t>
        </r>
      </text>
    </comment>
    <comment ref="B5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Приложение 3</t>
        </r>
      </text>
    </comment>
    <comment ref="B5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Приложение 4 </t>
        </r>
      </text>
    </comment>
  </commentList>
</comments>
</file>

<file path=xl/sharedStrings.xml><?xml version="1.0" encoding="utf-8"?>
<sst xmlns="http://schemas.openxmlformats.org/spreadsheetml/2006/main" count="299" uniqueCount="269">
  <si>
    <t>Утверждено:</t>
  </si>
  <si>
    <t xml:space="preserve">     </t>
  </si>
  <si>
    <t>№</t>
  </si>
  <si>
    <t>Наименование расходов</t>
  </si>
  <si>
    <t>Примечание</t>
  </si>
  <si>
    <t>п/п</t>
  </si>
  <si>
    <t>Всего, руб.</t>
  </si>
  <si>
    <t>Руб./квартира</t>
  </si>
  <si>
    <t>Руб./кв.м</t>
  </si>
  <si>
    <t>Всего, %</t>
  </si>
  <si>
    <t>квартиры</t>
  </si>
  <si>
    <t>офис</t>
  </si>
  <si>
    <t>паркинг</t>
  </si>
  <si>
    <t>Натуральные показатели</t>
  </si>
  <si>
    <t>1.</t>
  </si>
  <si>
    <t>S квартир, кв.м</t>
  </si>
  <si>
    <t>2.</t>
  </si>
  <si>
    <t>S офиса, кв.м</t>
  </si>
  <si>
    <t>3.</t>
  </si>
  <si>
    <t>S паркинга,кв.м.</t>
  </si>
  <si>
    <t>4.</t>
  </si>
  <si>
    <t>S общ.кв.м</t>
  </si>
  <si>
    <t>5.</t>
  </si>
  <si>
    <t>Количество квартир</t>
  </si>
  <si>
    <t>6.</t>
  </si>
  <si>
    <t>Количество офисов</t>
  </si>
  <si>
    <t>7.</t>
  </si>
  <si>
    <t>Количество парковочных мест</t>
  </si>
  <si>
    <t xml:space="preserve">8. </t>
  </si>
  <si>
    <t>Количество лифтов</t>
  </si>
  <si>
    <t xml:space="preserve">9. </t>
  </si>
  <si>
    <t>Количество подъездов</t>
  </si>
  <si>
    <t>Доходы</t>
  </si>
  <si>
    <t>Итого:</t>
  </si>
  <si>
    <t>Расходы</t>
  </si>
  <si>
    <t>Содержание жилья</t>
  </si>
  <si>
    <t>Расходы на управление</t>
  </si>
  <si>
    <t>1.1.</t>
  </si>
  <si>
    <t>Фонд оплаты труда АУП</t>
  </si>
  <si>
    <t>1.2.</t>
  </si>
  <si>
    <t>Налоги с ФОТ</t>
  </si>
  <si>
    <t>1.3.</t>
  </si>
  <si>
    <t>Аренда офиса ТСЖ</t>
  </si>
  <si>
    <t>ФГУГП Урангео УФ Зеленогорскгеология</t>
  </si>
  <si>
    <t>1.4.</t>
  </si>
  <si>
    <t>Содержание офиса</t>
  </si>
  <si>
    <t>1.5.</t>
  </si>
  <si>
    <t>Услуги банка по РКО, % по реестру</t>
  </si>
  <si>
    <t>1.6.</t>
  </si>
  <si>
    <t>Услуги связи (телефон+сот и интернет)</t>
  </si>
  <si>
    <t>1.7.</t>
  </si>
  <si>
    <t>Паспортное обслуживание</t>
  </si>
  <si>
    <t>1.8.</t>
  </si>
  <si>
    <t>Налоги на УСН</t>
  </si>
  <si>
    <t>1.9.</t>
  </si>
  <si>
    <t>Премиальный фонд</t>
  </si>
  <si>
    <t>1.10.</t>
  </si>
  <si>
    <t>Налоги с ФОТ (премиального фонда)</t>
  </si>
  <si>
    <t>1.11.</t>
  </si>
  <si>
    <t>Юридическое обслуживание ТСЖ</t>
  </si>
  <si>
    <t>1.12.</t>
  </si>
  <si>
    <t>1.13.</t>
  </si>
  <si>
    <t xml:space="preserve">Хостинг сайта </t>
  </si>
  <si>
    <t>Итого по ст. 1</t>
  </si>
  <si>
    <t>Расходы по техническому обслуживанию и текущему ремонту</t>
  </si>
  <si>
    <t>2.1.</t>
  </si>
  <si>
    <t>Фонд оплаты труда техн.персонала</t>
  </si>
  <si>
    <t>2.2.</t>
  </si>
  <si>
    <t>2.3.</t>
  </si>
  <si>
    <t>Материалы  и инвентарь для тек.ремонта</t>
  </si>
  <si>
    <t>2.4.</t>
  </si>
  <si>
    <t>Текущий ремонт</t>
  </si>
  <si>
    <t>2.5.</t>
  </si>
  <si>
    <t>2.6.</t>
  </si>
  <si>
    <t>Т/о лифтов</t>
  </si>
  <si>
    <t>2.7.</t>
  </si>
  <si>
    <t>Обслуживание сист. ПС и ОС,автом,</t>
  </si>
  <si>
    <t>2.8.</t>
  </si>
  <si>
    <t>Оказание услуг по договорам подряда</t>
  </si>
  <si>
    <t>Итого по ст. 2</t>
  </si>
  <si>
    <t>Расходы по уборке МОП и придомовой территории</t>
  </si>
  <si>
    <t>3.1.</t>
  </si>
  <si>
    <t>Клининговая компания (уборщица)</t>
  </si>
  <si>
    <t>3.2.</t>
  </si>
  <si>
    <t>3.3.</t>
  </si>
  <si>
    <t xml:space="preserve">Аренда коврики </t>
  </si>
  <si>
    <t>ИП Бан</t>
  </si>
  <si>
    <t>Материалы и инвентарь (дворник, уборщ)</t>
  </si>
  <si>
    <t>3.6.</t>
  </si>
  <si>
    <t>Уборка дворовой территории механизмами (вывоз снега)</t>
  </si>
  <si>
    <t>Итого по ст. 3</t>
  </si>
  <si>
    <t>Расходы по соблюдению санитарных норм и вывозу ТБО</t>
  </si>
  <si>
    <t>4.1.</t>
  </si>
  <si>
    <t>Дератизация подвала</t>
  </si>
  <si>
    <t>ЗАО "Городская дезинфекц.станция"</t>
  </si>
  <si>
    <t>Итого по ст. 4</t>
  </si>
  <si>
    <t>Расходы по страхованию имущества, освидетельствованию лифтов и поверке измерительных приборов</t>
  </si>
  <si>
    <t>5.1.</t>
  </si>
  <si>
    <t>Страховка лифтов</t>
  </si>
  <si>
    <t>Освидетельствование лифтов</t>
  </si>
  <si>
    <t>5.3.</t>
  </si>
  <si>
    <t>Итого по ст. 5</t>
  </si>
  <si>
    <t>Непредвиденные расходы</t>
  </si>
  <si>
    <t>Всего</t>
  </si>
  <si>
    <t>Обслуживание домофона</t>
  </si>
  <si>
    <t>Прочие платежи</t>
  </si>
  <si>
    <t>руб/мес с помещения</t>
  </si>
  <si>
    <t>Охрана дома</t>
  </si>
  <si>
    <t>Коммунальные платежи</t>
  </si>
  <si>
    <t xml:space="preserve">Отопление </t>
  </si>
  <si>
    <t xml:space="preserve">     по приборам учета</t>
  </si>
  <si>
    <t>Вода</t>
  </si>
  <si>
    <t>по приборам учета</t>
  </si>
  <si>
    <t>Э/энергия</t>
  </si>
  <si>
    <t>Стоимость 1 кв./м. для собственников паркинга</t>
  </si>
  <si>
    <t>Унифицированная форма № Т-3
Утверждена Постановлением Госкомстата России от 05.01.2004 № 1</t>
  </si>
  <si>
    <t>Код</t>
  </si>
  <si>
    <t>Форма по ОКУД</t>
  </si>
  <si>
    <t>0301017</t>
  </si>
  <si>
    <t>по ОКПО</t>
  </si>
  <si>
    <t>(наименование организации)</t>
  </si>
  <si>
    <t>Номер документа</t>
  </si>
  <si>
    <t>Дата составления</t>
  </si>
  <si>
    <t>ШТАТНОЕ РАСПИСАНИЕ</t>
  </si>
  <si>
    <t>1</t>
  </si>
  <si>
    <t>УТВЕРЖДЕНО</t>
  </si>
  <si>
    <t>Приказом организации от "</t>
  </si>
  <si>
    <t>"</t>
  </si>
  <si>
    <t xml:space="preserve">г. № </t>
  </si>
  <si>
    <t>на период</t>
  </si>
  <si>
    <t>с "</t>
  </si>
  <si>
    <t>01</t>
  </si>
  <si>
    <t>января</t>
  </si>
  <si>
    <t>г.</t>
  </si>
  <si>
    <t>Штат в количестве</t>
  </si>
  <si>
    <t>единиц</t>
  </si>
  <si>
    <t>Структурное подразделение</t>
  </si>
  <si>
    <t>Должность (специальность, профессия), разряд, класс (категория) квалификации</t>
  </si>
  <si>
    <t>Количество штатных единиц</t>
  </si>
  <si>
    <t>Тарифная ставка (оклад) и пр., руб.</t>
  </si>
  <si>
    <t>Надбавки, руб.</t>
  </si>
  <si>
    <t>Всего, руб.
(гр. 5 + гр. 6 + гр. 7 + гр. 8)</t>
  </si>
  <si>
    <t>наименование</t>
  </si>
  <si>
    <t>код</t>
  </si>
  <si>
    <t>РК 15%, руб.</t>
  </si>
  <si>
    <t>Администрация</t>
  </si>
  <si>
    <t>Председатель правления</t>
  </si>
  <si>
    <t>Главный бухгалтер</t>
  </si>
  <si>
    <t>Управляющий имуществом</t>
  </si>
  <si>
    <t>Служба эксплуатации</t>
  </si>
  <si>
    <t>Плотник</t>
  </si>
  <si>
    <t>Итого</t>
  </si>
  <si>
    <t>Руководитель кадровой службы</t>
  </si>
  <si>
    <t>(должность)</t>
  </si>
  <si>
    <t>(личная подпись)</t>
  </si>
  <si>
    <t>(расшифровка подписи)</t>
  </si>
  <si>
    <t>штатное расписание</t>
  </si>
  <si>
    <t>Приложение № 2</t>
  </si>
  <si>
    <t>Расходы на содержание офиса, материалы для текущего ремонта,</t>
  </si>
  <si>
    <t xml:space="preserve">        материалы и инвентарь для обслуживания</t>
  </si>
  <si>
    <t>№ п/п</t>
  </si>
  <si>
    <t>Наименование</t>
  </si>
  <si>
    <t>Номенклактура</t>
  </si>
  <si>
    <t>Ед.изм.</t>
  </si>
  <si>
    <t>Кол-во в год</t>
  </si>
  <si>
    <t>Цена, руб.</t>
  </si>
  <si>
    <t>Сумма, руб.</t>
  </si>
  <si>
    <t>Рсходы на содержание офиса</t>
  </si>
  <si>
    <t>Программное обеспечение бухучета</t>
  </si>
  <si>
    <t>шт.</t>
  </si>
  <si>
    <t>Заправка картриджа принтера</t>
  </si>
  <si>
    <t>Канцтовары, бумага</t>
  </si>
  <si>
    <t>Итого в месяц:</t>
  </si>
  <si>
    <t xml:space="preserve">           Приложение № 3</t>
  </si>
  <si>
    <t>Материалы для текущего ремонта, обслуживания дома и придомовой территории</t>
  </si>
  <si>
    <t>Материалы для уборки М.О.П.</t>
  </si>
  <si>
    <t>Материалы для уборки двора</t>
  </si>
  <si>
    <t>Приложение№4</t>
  </si>
  <si>
    <t>Наименование работ</t>
  </si>
  <si>
    <t>Сумма, руб. план</t>
  </si>
  <si>
    <t>ИТОГО:</t>
  </si>
  <si>
    <t>Итого в месяц</t>
  </si>
  <si>
    <t>Сертификат ЭП</t>
  </si>
  <si>
    <t>2 линии интернета, 2 городских телефона, 2 сотовых телефона</t>
  </si>
  <si>
    <t>Пени</t>
  </si>
  <si>
    <t>Плата за содер.и рем. общ. имущ. в доме</t>
  </si>
  <si>
    <t>9.</t>
  </si>
  <si>
    <t>Расходы на т/о ворот (паркинг)</t>
  </si>
  <si>
    <t>2.10.</t>
  </si>
  <si>
    <t>Благоустройство</t>
  </si>
  <si>
    <t>6.1.</t>
  </si>
  <si>
    <t xml:space="preserve">Итого по ст. 6  </t>
  </si>
  <si>
    <t>Итого по ст.7,8</t>
  </si>
  <si>
    <t>ТСН "Фурманова, 103"</t>
  </si>
  <si>
    <t>1.14.</t>
  </si>
  <si>
    <t>Доходы от аренды в т.ч.</t>
  </si>
  <si>
    <t>Ростелеком</t>
  </si>
  <si>
    <t>Комтехцентр</t>
  </si>
  <si>
    <t>Инсис</t>
  </si>
  <si>
    <t>Договор № 0104 от 01.04.2013г</t>
  </si>
  <si>
    <t>Договор № 02-0117086869-02 от 02.08.2012г</t>
  </si>
  <si>
    <t>Договор № Т-525 от 01.03.2012г</t>
  </si>
  <si>
    <t>Договор № РО-807 от 01.07.2012г</t>
  </si>
  <si>
    <t xml:space="preserve">Приложение №2 </t>
  </si>
  <si>
    <t>ПАО "СКБ-Банк"</t>
  </si>
  <si>
    <t>ИКЦ Ураллифт</t>
  </si>
  <si>
    <t>ООО "Росгосстрах"</t>
  </si>
  <si>
    <t>Долгих С.С.</t>
  </si>
  <si>
    <t>Испытание пожарных кранов (2 раза/год)</t>
  </si>
  <si>
    <t>2.18.</t>
  </si>
  <si>
    <t>1.15.</t>
  </si>
  <si>
    <t>Заполнение сайта ГИС ЖКХ</t>
  </si>
  <si>
    <t>Росквартал</t>
  </si>
  <si>
    <t>1.16.</t>
  </si>
  <si>
    <t>Резерв на отпуска</t>
  </si>
  <si>
    <t>Проведение новогоднего праздника</t>
  </si>
  <si>
    <t>ООО "Интернет-про"</t>
  </si>
  <si>
    <t>ООО "Адапт"</t>
  </si>
  <si>
    <t>3.4.</t>
  </si>
  <si>
    <t>2.19.</t>
  </si>
  <si>
    <t>Перекатка пожарного рукава</t>
  </si>
  <si>
    <t>Электроматериалы</t>
  </si>
  <si>
    <t>Хозяйственные материалы</t>
  </si>
  <si>
    <t>Сантехнические материалы</t>
  </si>
  <si>
    <t>Обслуживание сайта ТСН</t>
  </si>
  <si>
    <t>ООО "Профит"</t>
  </si>
  <si>
    <t>Расходы на т/о ворот (двор/шлагбаум)</t>
  </si>
  <si>
    <t>Строительно-хозяйственные материалы</t>
  </si>
  <si>
    <t>2.20.</t>
  </si>
  <si>
    <t>Председатель Правления__________Л.Н.Разенкова</t>
  </si>
  <si>
    <t>Адвокат Шалягин А.Л.</t>
  </si>
  <si>
    <t>Разенкова Л.Н.</t>
  </si>
  <si>
    <t>ИП КлименкоЕ.С.</t>
  </si>
  <si>
    <t>Договор от 01.03.2023г</t>
  </si>
  <si>
    <t>2.21.</t>
  </si>
  <si>
    <t>ИП Ганиева</t>
  </si>
  <si>
    <t>Фонд оплаты труда (дворник)</t>
  </si>
  <si>
    <t>3.5.</t>
  </si>
  <si>
    <t>Дворник</t>
  </si>
  <si>
    <t>Т/о, аварийно-диспетчерское обсл-е МКД</t>
  </si>
  <si>
    <t>пожаротуш)</t>
  </si>
  <si>
    <t>Лифтконнект</t>
  </si>
  <si>
    <t>Замена измерительных приборов</t>
  </si>
  <si>
    <t>МКУ Центр муниципальных услуг</t>
  </si>
  <si>
    <t xml:space="preserve">Работы по текущему ремонту и содержанию общего имущества в 2026г. </t>
  </si>
  <si>
    <t>Общим собранием ТСН "Фурманова, 103" Протокол №   от                 2026г.</t>
  </si>
  <si>
    <t>СМЕТА доходов и расходов ТСН НА 2026 г.</t>
  </si>
  <si>
    <t>За 1 месяц 2026г. (в среднем)</t>
  </si>
  <si>
    <t>План 2026г.</t>
  </si>
  <si>
    <t>31.12.2025</t>
  </si>
  <si>
    <t>2026 год</t>
  </si>
  <si>
    <t>26</t>
  </si>
  <si>
    <t xml:space="preserve"> дом. и придомовой территории 2026г.</t>
  </si>
  <si>
    <t>Остаток по статье содержание жилья 2025г</t>
  </si>
  <si>
    <t>Частичный ремонт и покраска детской площадки (с материалами)</t>
  </si>
  <si>
    <t>Благоустройство территории возле теннисного стола</t>
  </si>
  <si>
    <t>3мес 4152,34, 9мес 4543,15</t>
  </si>
  <si>
    <t xml:space="preserve">Озеленение дворовой территории, благоустройство </t>
  </si>
  <si>
    <t>3мес 9509, 9мес 11308</t>
  </si>
  <si>
    <t>4мес 39762,37, 8мес 43738,72</t>
  </si>
  <si>
    <t>Ремонт компенсационного шва между 3 и 2 подъездом, частично</t>
  </si>
  <si>
    <t>Косметический ремонт 3-х подъездов</t>
  </si>
  <si>
    <t>Ремонт/восстановление ограждения футбольного поля</t>
  </si>
  <si>
    <t>Замена домофонной системы</t>
  </si>
  <si>
    <t>Стоимость 1кв./м. для собственников с учетом доходов</t>
  </si>
  <si>
    <t xml:space="preserve">Стоимость 1кв./м. для офисов с учетом доходов  </t>
  </si>
  <si>
    <t>Косметический ремонт тех.этажей 3-х подъездов</t>
  </si>
  <si>
    <t>Камеры (обновление и обслуживание)</t>
  </si>
  <si>
    <t>Кабель (замена греющего кабеля)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</si>
</sst>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</font>
    <font>
      <sz val="8"/>
      <name val="Calibri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indexed="8"/>
      <name val="Calibri"/>
      <family val="2"/>
      <charset val="204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b/>
      <u/>
      <sz val="11"/>
      <color theme="1"/>
      <name val="Calibri"/>
      <family val="2"/>
      <scheme val="minor"/>
    </font>
    <font>
      <i/>
      <sz val="9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4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0" fillId="2" borderId="1" xfId="0" applyFill="1" applyBorder="1"/>
    <xf numFmtId="2" fontId="0" fillId="2" borderId="2" xfId="0" applyNumberForma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Border="1"/>
    <xf numFmtId="0" fontId="16" fillId="0" borderId="0" xfId="0" applyFont="1"/>
    <xf numFmtId="0" fontId="17" fillId="0" borderId="0" xfId="0" applyFont="1"/>
    <xf numFmtId="0" fontId="13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7" xfId="0" applyFill="1" applyBorder="1"/>
    <xf numFmtId="0" fontId="0" fillId="0" borderId="5" xfId="0" applyFill="1" applyBorder="1"/>
    <xf numFmtId="0" fontId="2" fillId="0" borderId="8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2" fontId="4" fillId="0" borderId="6" xfId="0" applyNumberFormat="1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0" fillId="0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3" borderId="0" xfId="0" applyFill="1"/>
    <xf numFmtId="0" fontId="19" fillId="2" borderId="0" xfId="0" applyFont="1" applyFill="1"/>
    <xf numFmtId="0" fontId="19" fillId="0" borderId="0" xfId="0" applyFont="1"/>
    <xf numFmtId="0" fontId="19" fillId="0" borderId="0" xfId="0" applyFont="1" applyAlignment="1">
      <alignment wrapText="1"/>
    </xf>
    <xf numFmtId="165" fontId="19" fillId="0" borderId="0" xfId="0" applyNumberFormat="1" applyFont="1" applyAlignment="1">
      <alignment wrapText="1"/>
    </xf>
    <xf numFmtId="0" fontId="19" fillId="0" borderId="1" xfId="0" applyFont="1" applyBorder="1"/>
    <xf numFmtId="0" fontId="14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22" fillId="0" borderId="1" xfId="0" applyFont="1" applyBorder="1"/>
    <xf numFmtId="0" fontId="22" fillId="0" borderId="0" xfId="0" applyFont="1" applyAlignment="1">
      <alignment wrapText="1"/>
    </xf>
    <xf numFmtId="0" fontId="19" fillId="2" borderId="1" xfId="0" applyFont="1" applyFill="1" applyBorder="1"/>
    <xf numFmtId="2" fontId="19" fillId="2" borderId="1" xfId="0" applyNumberFormat="1" applyFont="1" applyFill="1" applyBorder="1"/>
    <xf numFmtId="0" fontId="14" fillId="2" borderId="3" xfId="0" applyFont="1" applyFill="1" applyBorder="1" applyAlignment="1">
      <alignment horizontal="left"/>
    </xf>
    <xf numFmtId="0" fontId="23" fillId="0" borderId="1" xfId="0" applyFont="1" applyBorder="1"/>
    <xf numFmtId="0" fontId="23" fillId="0" borderId="0" xfId="0" applyFont="1" applyAlignment="1">
      <alignment wrapText="1"/>
    </xf>
    <xf numFmtId="2" fontId="5" fillId="2" borderId="1" xfId="0" applyNumberFormat="1" applyFont="1" applyFill="1" applyBorder="1" applyAlignment="1">
      <alignment wrapText="1"/>
    </xf>
    <xf numFmtId="2" fontId="19" fillId="0" borderId="1" xfId="0" applyNumberFormat="1" applyFont="1" applyBorder="1"/>
    <xf numFmtId="0" fontId="19" fillId="3" borderId="0" xfId="0" applyFont="1" applyFill="1" applyAlignment="1">
      <alignment wrapText="1"/>
    </xf>
    <xf numFmtId="0" fontId="19" fillId="0" borderId="1" xfId="0" applyFont="1" applyBorder="1" applyAlignment="1">
      <alignment wrapText="1"/>
    </xf>
    <xf numFmtId="2" fontId="19" fillId="3" borderId="1" xfId="0" applyNumberFormat="1" applyFont="1" applyFill="1" applyBorder="1"/>
    <xf numFmtId="0" fontId="19" fillId="3" borderId="1" xfId="0" applyFont="1" applyFill="1" applyBorder="1"/>
    <xf numFmtId="2" fontId="23" fillId="0" borderId="1" xfId="0" applyNumberFormat="1" applyFont="1" applyBorder="1"/>
    <xf numFmtId="10" fontId="23" fillId="0" borderId="1" xfId="0" applyNumberFormat="1" applyFont="1" applyBorder="1"/>
    <xf numFmtId="2" fontId="5" fillId="2" borderId="2" xfId="0" applyNumberFormat="1" applyFont="1" applyFill="1" applyBorder="1" applyAlignment="1">
      <alignment horizontal="left" vertical="center" wrapText="1"/>
    </xf>
    <xf numFmtId="2" fontId="19" fillId="0" borderId="1" xfId="0" applyNumberFormat="1" applyFont="1" applyBorder="1" applyAlignment="1">
      <alignment horizontal="left"/>
    </xf>
    <xf numFmtId="2" fontId="19" fillId="0" borderId="5" xfId="0" applyNumberFormat="1" applyFont="1" applyBorder="1"/>
    <xf numFmtId="2" fontId="19" fillId="0" borderId="6" xfId="0" applyNumberFormat="1" applyFont="1" applyBorder="1"/>
    <xf numFmtId="2" fontId="19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horizontal="left"/>
    </xf>
    <xf numFmtId="2" fontId="5" fillId="0" borderId="1" xfId="0" applyNumberFormat="1" applyFont="1" applyBorder="1"/>
    <xf numFmtId="2" fontId="22" fillId="0" borderId="1" xfId="0" applyNumberFormat="1" applyFont="1" applyBorder="1"/>
    <xf numFmtId="2" fontId="19" fillId="2" borderId="9" xfId="0" applyNumberFormat="1" applyFont="1" applyFill="1" applyBorder="1"/>
    <xf numFmtId="0" fontId="16" fillId="0" borderId="0" xfId="0" applyFont="1" applyBorder="1"/>
    <xf numFmtId="0" fontId="23" fillId="0" borderId="0" xfId="0" applyFont="1"/>
    <xf numFmtId="0" fontId="25" fillId="2" borderId="1" xfId="0" applyFont="1" applyFill="1" applyBorder="1" applyAlignment="1">
      <alignment horizontal="left"/>
    </xf>
    <xf numFmtId="2" fontId="19" fillId="0" borderId="2" xfId="0" applyNumberFormat="1" applyFont="1" applyBorder="1" applyAlignment="1">
      <alignment horizontal="left"/>
    </xf>
    <xf numFmtId="4" fontId="19" fillId="2" borderId="0" xfId="0" applyNumberFormat="1" applyFont="1" applyFill="1"/>
    <xf numFmtId="4" fontId="5" fillId="2" borderId="0" xfId="0" applyNumberFormat="1" applyFont="1" applyFill="1" applyBorder="1" applyAlignment="1">
      <alignment horizontal="right" vertical="top"/>
    </xf>
    <xf numFmtId="4" fontId="19" fillId="2" borderId="0" xfId="0" applyNumberFormat="1" applyFont="1" applyFill="1" applyBorder="1" applyAlignment="1">
      <alignment horizontal="right" vertical="top"/>
    </xf>
    <xf numFmtId="4" fontId="14" fillId="2" borderId="2" xfId="0" applyNumberFormat="1" applyFont="1" applyFill="1" applyBorder="1" applyAlignment="1">
      <alignment horizontal="center" vertical="center"/>
    </xf>
    <xf numFmtId="4" fontId="14" fillId="2" borderId="12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4" fontId="14" fillId="2" borderId="4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left"/>
    </xf>
    <xf numFmtId="4" fontId="14" fillId="2" borderId="1" xfId="0" applyNumberFormat="1" applyFont="1" applyFill="1" applyBorder="1"/>
    <xf numFmtId="4" fontId="16" fillId="2" borderId="1" xfId="0" applyNumberFormat="1" applyFont="1" applyFill="1" applyBorder="1"/>
    <xf numFmtId="4" fontId="14" fillId="2" borderId="1" xfId="2" applyNumberFormat="1" applyFont="1" applyFill="1" applyBorder="1"/>
    <xf numFmtId="4" fontId="16" fillId="2" borderId="2" xfId="0" applyNumberFormat="1" applyFont="1" applyFill="1" applyBorder="1" applyAlignment="1">
      <alignment horizontal="center"/>
    </xf>
    <xf numFmtId="4" fontId="14" fillId="2" borderId="1" xfId="2" applyNumberFormat="1" applyFont="1" applyFill="1" applyBorder="1" applyAlignment="1">
      <alignment horizontal="center"/>
    </xf>
    <xf numFmtId="4" fontId="16" fillId="2" borderId="1" xfId="0" applyNumberFormat="1" applyFont="1" applyFill="1" applyBorder="1" applyAlignment="1">
      <alignment horizontal="left"/>
    </xf>
    <xf numFmtId="4" fontId="16" fillId="2" borderId="9" xfId="0" applyNumberFormat="1" applyFont="1" applyFill="1" applyBorder="1"/>
    <xf numFmtId="4" fontId="16" fillId="2" borderId="9" xfId="0" applyNumberFormat="1" applyFont="1" applyFill="1" applyBorder="1" applyAlignment="1">
      <alignment horizontal="center"/>
    </xf>
    <xf numFmtId="4" fontId="16" fillId="2" borderId="3" xfId="0" applyNumberFormat="1" applyFont="1" applyFill="1" applyBorder="1" applyAlignment="1">
      <alignment horizontal="center"/>
    </xf>
    <xf numFmtId="4" fontId="16" fillId="2" borderId="3" xfId="1" applyNumberFormat="1" applyFont="1" applyFill="1" applyBorder="1"/>
    <xf numFmtId="4" fontId="14" fillId="2" borderId="4" xfId="0" applyNumberFormat="1" applyFont="1" applyFill="1" applyBorder="1" applyAlignment="1">
      <alignment horizontal="center"/>
    </xf>
    <xf numFmtId="4" fontId="14" fillId="2" borderId="1" xfId="1" applyNumberFormat="1" applyFont="1" applyFill="1" applyBorder="1"/>
    <xf numFmtId="4" fontId="22" fillId="2" borderId="1" xfId="0" applyNumberFormat="1" applyFont="1" applyFill="1" applyBorder="1"/>
    <xf numFmtId="4" fontId="19" fillId="2" borderId="1" xfId="2" applyNumberFormat="1" applyFont="1" applyFill="1" applyBorder="1"/>
    <xf numFmtId="4" fontId="19" fillId="2" borderId="1" xfId="0" applyNumberFormat="1" applyFont="1" applyFill="1" applyBorder="1"/>
    <xf numFmtId="4" fontId="23" fillId="2" borderId="1" xfId="0" applyNumberFormat="1" applyFont="1" applyFill="1" applyBorder="1"/>
    <xf numFmtId="4" fontId="19" fillId="0" borderId="1" xfId="0" applyNumberFormat="1" applyFont="1" applyBorder="1"/>
    <xf numFmtId="4" fontId="19" fillId="3" borderId="1" xfId="0" applyNumberFormat="1" applyFont="1" applyFill="1" applyBorder="1"/>
    <xf numFmtId="4" fontId="23" fillId="0" borderId="1" xfId="0" applyNumberFormat="1" applyFont="1" applyBorder="1"/>
    <xf numFmtId="4" fontId="5" fillId="2" borderId="2" xfId="0" applyNumberFormat="1" applyFont="1" applyFill="1" applyBorder="1" applyAlignment="1"/>
    <xf numFmtId="4" fontId="19" fillId="2" borderId="2" xfId="0" applyNumberFormat="1" applyFont="1" applyFill="1" applyBorder="1"/>
    <xf numFmtId="4" fontId="19" fillId="2" borderId="4" xfId="0" applyNumberFormat="1" applyFont="1" applyFill="1" applyBorder="1"/>
    <xf numFmtId="4" fontId="19" fillId="0" borderId="4" xfId="0" applyNumberFormat="1" applyFont="1" applyBorder="1"/>
    <xf numFmtId="4" fontId="19" fillId="3" borderId="2" xfId="0" applyNumberFormat="1" applyFont="1" applyFill="1" applyBorder="1"/>
    <xf numFmtId="4" fontId="19" fillId="3" borderId="4" xfId="0" applyNumberFormat="1" applyFont="1" applyFill="1" applyBorder="1"/>
    <xf numFmtId="4" fontId="19" fillId="0" borderId="2" xfId="0" applyNumberFormat="1" applyFont="1" applyBorder="1"/>
    <xf numFmtId="4" fontId="19" fillId="0" borderId="7" xfId="0" applyNumberFormat="1" applyFont="1" applyBorder="1"/>
    <xf numFmtId="4" fontId="19" fillId="2" borderId="7" xfId="0" applyNumberFormat="1" applyFont="1" applyFill="1" applyBorder="1"/>
    <xf numFmtId="4" fontId="19" fillId="0" borderId="3" xfId="0" applyNumberFormat="1" applyFont="1" applyBorder="1"/>
    <xf numFmtId="4" fontId="19" fillId="0" borderId="8" xfId="0" applyNumberFormat="1" applyFont="1" applyBorder="1"/>
    <xf numFmtId="4" fontId="19" fillId="2" borderId="8" xfId="0" applyNumberFormat="1" applyFont="1" applyFill="1" applyBorder="1"/>
    <xf numFmtId="4" fontId="19" fillId="3" borderId="8" xfId="0" applyNumberFormat="1" applyFont="1" applyFill="1" applyBorder="1"/>
    <xf numFmtId="4" fontId="5" fillId="0" borderId="1" xfId="0" applyNumberFormat="1" applyFont="1" applyBorder="1"/>
    <xf numFmtId="4" fontId="5" fillId="2" borderId="1" xfId="0" applyNumberFormat="1" applyFont="1" applyFill="1" applyBorder="1"/>
    <xf numFmtId="4" fontId="22" fillId="0" borderId="1" xfId="0" applyNumberFormat="1" applyFont="1" applyBorder="1"/>
    <xf numFmtId="4" fontId="22" fillId="0" borderId="0" xfId="0" applyNumberFormat="1" applyFont="1"/>
    <xf numFmtId="4" fontId="22" fillId="0" borderId="2" xfId="0" applyNumberFormat="1" applyFont="1" applyBorder="1"/>
    <xf numFmtId="4" fontId="19" fillId="0" borderId="0" xfId="0" applyNumberFormat="1" applyFont="1"/>
    <xf numFmtId="4" fontId="24" fillId="0" borderId="0" xfId="0" applyNumberFormat="1" applyFont="1"/>
    <xf numFmtId="2" fontId="5" fillId="3" borderId="2" xfId="0" applyNumberFormat="1" applyFont="1" applyFill="1" applyBorder="1" applyAlignment="1">
      <alignment horizontal="left" vertical="center" wrapText="1"/>
    </xf>
    <xf numFmtId="4" fontId="0" fillId="3" borderId="1" xfId="0" applyNumberFormat="1" applyFill="1" applyBorder="1"/>
    <xf numFmtId="2" fontId="23" fillId="2" borderId="1" xfId="0" applyNumberFormat="1" applyFont="1" applyFill="1" applyBorder="1" applyAlignment="1">
      <alignment horizontal="left"/>
    </xf>
    <xf numFmtId="2" fontId="23" fillId="2" borderId="3" xfId="0" applyNumberFormat="1" applyFont="1" applyFill="1" applyBorder="1" applyAlignment="1">
      <alignment horizontal="left"/>
    </xf>
    <xf numFmtId="2" fontId="19" fillId="2" borderId="1" xfId="0" applyNumberFormat="1" applyFont="1" applyFill="1" applyBorder="1" applyAlignment="1">
      <alignment wrapText="1"/>
    </xf>
    <xf numFmtId="2" fontId="5" fillId="2" borderId="3" xfId="0" applyNumberFormat="1" applyFont="1" applyFill="1" applyBorder="1" applyAlignment="1">
      <alignment horizontal="left"/>
    </xf>
    <xf numFmtId="0" fontId="5" fillId="0" borderId="1" xfId="0" applyFont="1" applyBorder="1"/>
    <xf numFmtId="0" fontId="5" fillId="0" borderId="0" xfId="0" applyFont="1" applyAlignment="1">
      <alignment wrapText="1"/>
    </xf>
    <xf numFmtId="0" fontId="26" fillId="0" borderId="0" xfId="0" applyFont="1"/>
    <xf numFmtId="2" fontId="5" fillId="2" borderId="1" xfId="0" applyNumberFormat="1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right"/>
    </xf>
    <xf numFmtId="4" fontId="5" fillId="2" borderId="1" xfId="0" applyNumberFormat="1" applyFont="1" applyFill="1" applyBorder="1" applyAlignment="1">
      <alignment horizontal="right"/>
    </xf>
    <xf numFmtId="2" fontId="27" fillId="3" borderId="1" xfId="0" applyNumberFormat="1" applyFont="1" applyFill="1" applyBorder="1"/>
    <xf numFmtId="0" fontId="29" fillId="0" borderId="0" xfId="0" applyFont="1"/>
    <xf numFmtId="4" fontId="23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vertical="center" wrapText="1"/>
    </xf>
    <xf numFmtId="0" fontId="1" fillId="0" borderId="0" xfId="0" applyFont="1"/>
    <xf numFmtId="0" fontId="30" fillId="0" borderId="0" xfId="0" applyFont="1"/>
    <xf numFmtId="4" fontId="30" fillId="0" borderId="0" xfId="0" applyNumberFormat="1" applyFont="1"/>
    <xf numFmtId="0" fontId="30" fillId="0" borderId="0" xfId="0" applyFont="1" applyAlignment="1">
      <alignment wrapText="1"/>
    </xf>
    <xf numFmtId="0" fontId="31" fillId="0" borderId="0" xfId="0" applyFont="1"/>
    <xf numFmtId="0" fontId="32" fillId="3" borderId="0" xfId="0" applyFont="1" applyFill="1" applyAlignment="1">
      <alignment wrapText="1"/>
    </xf>
    <xf numFmtId="0" fontId="34" fillId="3" borderId="0" xfId="0" applyFont="1" applyFill="1"/>
    <xf numFmtId="0" fontId="32" fillId="3" borderId="1" xfId="0" applyFont="1" applyFill="1" applyBorder="1"/>
    <xf numFmtId="0" fontId="33" fillId="3" borderId="3" xfId="0" applyFont="1" applyFill="1" applyBorder="1" applyAlignment="1">
      <alignment horizontal="left"/>
    </xf>
    <xf numFmtId="4" fontId="32" fillId="3" borderId="1" xfId="0" applyNumberFormat="1" applyFont="1" applyFill="1" applyBorder="1" applyAlignment="1">
      <alignment horizontal="center"/>
    </xf>
    <xf numFmtId="4" fontId="32" fillId="3" borderId="1" xfId="0" applyNumberFormat="1" applyFont="1" applyFill="1" applyBorder="1"/>
    <xf numFmtId="0" fontId="14" fillId="3" borderId="1" xfId="0" applyFont="1" applyFill="1" applyBorder="1" applyAlignment="1">
      <alignment horizontal="left"/>
    </xf>
    <xf numFmtId="4" fontId="19" fillId="3" borderId="1" xfId="2" applyNumberFormat="1" applyFont="1" applyFill="1" applyBorder="1"/>
    <xf numFmtId="2" fontId="19" fillId="3" borderId="1" xfId="0" applyNumberFormat="1" applyFont="1" applyFill="1" applyBorder="1" applyAlignment="1">
      <alignment vertical="center" wrapText="1"/>
    </xf>
    <xf numFmtId="0" fontId="0" fillId="3" borderId="0" xfId="0" applyFont="1" applyFill="1"/>
    <xf numFmtId="4" fontId="19" fillId="0" borderId="1" xfId="0" applyNumberFormat="1" applyFont="1" applyFill="1" applyBorder="1"/>
    <xf numFmtId="4" fontId="19" fillId="0" borderId="1" xfId="0" applyNumberFormat="1" applyFont="1" applyFill="1" applyBorder="1" applyAlignment="1">
      <alignment horizontal="center"/>
    </xf>
    <xf numFmtId="0" fontId="23" fillId="0" borderId="1" xfId="0" applyFont="1" applyBorder="1" applyAlignment="1">
      <alignment horizontal="left"/>
    </xf>
    <xf numFmtId="9" fontId="19" fillId="0" borderId="0" xfId="0" applyNumberFormat="1" applyFont="1" applyAlignment="1">
      <alignment wrapText="1"/>
    </xf>
    <xf numFmtId="0" fontId="32" fillId="0" borderId="1" xfId="0" applyFont="1" applyFill="1" applyBorder="1"/>
    <xf numFmtId="4" fontId="5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2" fontId="19" fillId="0" borderId="1" xfId="0" applyNumberFormat="1" applyFont="1" applyFill="1" applyBorder="1" applyAlignment="1">
      <alignment wrapText="1"/>
    </xf>
    <xf numFmtId="2" fontId="19" fillId="0" borderId="1" xfId="0" applyNumberFormat="1" applyFont="1" applyFill="1" applyBorder="1"/>
    <xf numFmtId="2" fontId="23" fillId="2" borderId="1" xfId="0" applyNumberFormat="1" applyFont="1" applyFill="1" applyBorder="1" applyAlignment="1">
      <alignment horizontal="left"/>
    </xf>
    <xf numFmtId="2" fontId="23" fillId="2" borderId="3" xfId="0" applyNumberFormat="1" applyFont="1" applyFill="1" applyBorder="1" applyAlignment="1">
      <alignment horizontal="left"/>
    </xf>
    <xf numFmtId="4" fontId="0" fillId="2" borderId="1" xfId="0" applyNumberFormat="1" applyFill="1" applyBorder="1"/>
    <xf numFmtId="0" fontId="0" fillId="0" borderId="2" xfId="0" applyFill="1" applyBorder="1" applyAlignment="1">
      <alignment wrapText="1"/>
    </xf>
    <xf numFmtId="0" fontId="35" fillId="0" borderId="0" xfId="0" applyFont="1"/>
    <xf numFmtId="4" fontId="35" fillId="0" borderId="0" xfId="0" applyNumberFormat="1" applyFont="1"/>
    <xf numFmtId="0" fontId="38" fillId="0" borderId="0" xfId="0" applyFont="1" applyBorder="1"/>
    <xf numFmtId="4" fontId="36" fillId="0" borderId="0" xfId="0" applyNumberFormat="1" applyFont="1" applyBorder="1"/>
    <xf numFmtId="0" fontId="35" fillId="0" borderId="0" xfId="0" applyFont="1" applyBorder="1" applyAlignment="1">
      <alignment horizontal="center" vertical="center" wrapText="1"/>
    </xf>
    <xf numFmtId="4" fontId="35" fillId="0" borderId="0" xfId="0" applyNumberFormat="1" applyFont="1" applyBorder="1" applyAlignment="1">
      <alignment horizontal="center" vertical="center" wrapText="1"/>
    </xf>
    <xf numFmtId="0" fontId="35" fillId="0" borderId="0" xfId="0" applyFont="1" applyBorder="1"/>
    <xf numFmtId="4" fontId="35" fillId="0" borderId="0" xfId="0" applyNumberFormat="1" applyFont="1" applyBorder="1"/>
    <xf numFmtId="0" fontId="35" fillId="2" borderId="0" xfId="0" applyFont="1" applyFill="1" applyBorder="1"/>
    <xf numFmtId="4" fontId="35" fillId="2" borderId="0" xfId="0" applyNumberFormat="1" applyFont="1" applyFill="1" applyBorder="1"/>
    <xf numFmtId="0" fontId="35" fillId="0" borderId="0" xfId="0" applyFont="1" applyBorder="1" applyAlignment="1">
      <alignment vertical="center" wrapText="1"/>
    </xf>
    <xf numFmtId="0" fontId="36" fillId="0" borderId="0" xfId="0" applyFont="1" applyBorder="1"/>
    <xf numFmtId="0" fontId="39" fillId="0" borderId="0" xfId="0" applyFont="1" applyBorder="1"/>
    <xf numFmtId="4" fontId="39" fillId="0" borderId="0" xfId="0" applyNumberFormat="1" applyFont="1" applyBorder="1"/>
    <xf numFmtId="0" fontId="35" fillId="0" borderId="14" xfId="0" applyFont="1" applyFill="1" applyBorder="1" applyAlignment="1">
      <alignment horizontal="left" vertical="center" wrapText="1"/>
    </xf>
    <xf numFmtId="0" fontId="35" fillId="3" borderId="14" xfId="0" applyFont="1" applyFill="1" applyBorder="1" applyAlignment="1">
      <alignment horizontal="left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4" fontId="35" fillId="0" borderId="17" xfId="0" applyNumberFormat="1" applyFont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/>
    </xf>
    <xf numFmtId="0" fontId="35" fillId="3" borderId="18" xfId="0" applyFont="1" applyFill="1" applyBorder="1" applyAlignment="1">
      <alignment horizontal="center" vertical="center"/>
    </xf>
    <xf numFmtId="0" fontId="35" fillId="0" borderId="20" xfId="0" applyFont="1" applyBorder="1"/>
    <xf numFmtId="0" fontId="38" fillId="0" borderId="21" xfId="0" applyFont="1" applyBorder="1"/>
    <xf numFmtId="4" fontId="36" fillId="0" borderId="22" xfId="0" applyNumberFormat="1" applyFont="1" applyBorder="1"/>
    <xf numFmtId="0" fontId="35" fillId="3" borderId="23" xfId="0" applyFont="1" applyFill="1" applyBorder="1" applyAlignment="1">
      <alignment horizontal="center" vertical="center"/>
    </xf>
    <xf numFmtId="0" fontId="35" fillId="3" borderId="24" xfId="0" applyFont="1" applyFill="1" applyBorder="1" applyAlignment="1">
      <alignment horizontal="left" vertical="center" wrapText="1"/>
    </xf>
    <xf numFmtId="0" fontId="35" fillId="0" borderId="15" xfId="0" applyFont="1" applyBorder="1"/>
    <xf numFmtId="0" fontId="36" fillId="0" borderId="16" xfId="0" applyFont="1" applyBorder="1"/>
    <xf numFmtId="4" fontId="36" fillId="0" borderId="17" xfId="0" applyNumberFormat="1" applyFont="1" applyBorder="1"/>
    <xf numFmtId="0" fontId="35" fillId="0" borderId="26" xfId="0" applyFont="1" applyFill="1" applyBorder="1" applyAlignment="1">
      <alignment horizontal="center" vertical="center"/>
    </xf>
    <xf numFmtId="0" fontId="35" fillId="0" borderId="20" xfId="0" applyFont="1" applyFill="1" applyBorder="1"/>
    <xf numFmtId="0" fontId="35" fillId="0" borderId="21" xfId="0" applyFont="1" applyFill="1" applyBorder="1" applyAlignment="1">
      <alignment vertical="center" wrapText="1"/>
    </xf>
    <xf numFmtId="4" fontId="35" fillId="0" borderId="22" xfId="0" applyNumberFormat="1" applyFont="1" applyFill="1" applyBorder="1"/>
    <xf numFmtId="2" fontId="19" fillId="0" borderId="2" xfId="0" applyNumberFormat="1" applyFont="1" applyFill="1" applyBorder="1"/>
    <xf numFmtId="4" fontId="19" fillId="0" borderId="2" xfId="0" applyNumberFormat="1" applyFont="1" applyFill="1" applyBorder="1"/>
    <xf numFmtId="2" fontId="5" fillId="0" borderId="1" xfId="0" applyNumberFormat="1" applyFont="1" applyFill="1" applyBorder="1"/>
    <xf numFmtId="4" fontId="5" fillId="0" borderId="1" xfId="0" applyNumberFormat="1" applyFont="1" applyFill="1" applyBorder="1"/>
    <xf numFmtId="0" fontId="14" fillId="2" borderId="1" xfId="0" applyFont="1" applyFill="1" applyBorder="1" applyAlignment="1">
      <alignment horizontal="center" vertical="center"/>
    </xf>
    <xf numFmtId="4" fontId="32" fillId="0" borderId="1" xfId="2" applyNumberFormat="1" applyFont="1" applyFill="1" applyBorder="1"/>
    <xf numFmtId="0" fontId="0" fillId="0" borderId="1" xfId="0" applyFill="1" applyBorder="1" applyAlignment="1">
      <alignment vertical="top"/>
    </xf>
    <xf numFmtId="4" fontId="28" fillId="0" borderId="1" xfId="0" applyNumberFormat="1" applyFont="1" applyFill="1" applyBorder="1"/>
    <xf numFmtId="4" fontId="2" fillId="0" borderId="1" xfId="0" applyNumberFormat="1" applyFont="1" applyFill="1" applyBorder="1"/>
    <xf numFmtId="4" fontId="0" fillId="0" borderId="1" xfId="0" applyNumberFormat="1" applyFill="1" applyBorder="1"/>
    <xf numFmtId="4" fontId="2" fillId="0" borderId="2" xfId="0" applyNumberFormat="1" applyFont="1" applyFill="1" applyBorder="1"/>
    <xf numFmtId="4" fontId="4" fillId="0" borderId="1" xfId="0" applyNumberFormat="1" applyFont="1" applyFill="1" applyBorder="1"/>
    <xf numFmtId="4" fontId="0" fillId="0" borderId="2" xfId="0" applyNumberFormat="1" applyFill="1" applyBorder="1"/>
    <xf numFmtId="4" fontId="0" fillId="0" borderId="3" xfId="0" applyNumberFormat="1" applyFill="1" applyBorder="1"/>
    <xf numFmtId="4" fontId="4" fillId="0" borderId="3" xfId="0" applyNumberFormat="1" applyFont="1" applyFill="1" applyBorder="1"/>
    <xf numFmtId="4" fontId="37" fillId="0" borderId="19" xfId="0" applyNumberFormat="1" applyFont="1" applyFill="1" applyBorder="1" applyAlignment="1">
      <alignment horizontal="center" vertical="center"/>
    </xf>
    <xf numFmtId="4" fontId="35" fillId="0" borderId="19" xfId="0" applyNumberFormat="1" applyFont="1" applyFill="1" applyBorder="1" applyAlignment="1">
      <alignment horizontal="center" vertical="center"/>
    </xf>
    <xf numFmtId="4" fontId="35" fillId="3" borderId="19" xfId="0" applyNumberFormat="1" applyFont="1" applyFill="1" applyBorder="1" applyAlignment="1">
      <alignment horizontal="center" vertical="center"/>
    </xf>
    <xf numFmtId="4" fontId="35" fillId="3" borderId="25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7" fontId="19" fillId="0" borderId="1" xfId="0" applyNumberFormat="1" applyFont="1" applyFill="1" applyBorder="1" applyAlignment="1">
      <alignment horizontal="center" vertical="center"/>
    </xf>
    <xf numFmtId="17" fontId="19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" fontId="19" fillId="0" borderId="8" xfId="0" applyNumberFormat="1" applyFont="1" applyFill="1" applyBorder="1"/>
    <xf numFmtId="0" fontId="19" fillId="0" borderId="1" xfId="0" applyFont="1" applyFill="1" applyBorder="1"/>
    <xf numFmtId="4" fontId="16" fillId="0" borderId="13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/>
    <xf numFmtId="0" fontId="19" fillId="0" borderId="0" xfId="0" applyFont="1" applyFill="1" applyAlignment="1">
      <alignment wrapText="1"/>
    </xf>
    <xf numFmtId="0" fontId="0" fillId="0" borderId="0" xfId="0" applyFill="1"/>
    <xf numFmtId="0" fontId="33" fillId="0" borderId="3" xfId="0" applyFont="1" applyFill="1" applyBorder="1" applyAlignment="1">
      <alignment horizontal="left"/>
    </xf>
    <xf numFmtId="4" fontId="23" fillId="0" borderId="1" xfId="0" applyNumberFormat="1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wrapText="1"/>
    </xf>
    <xf numFmtId="2" fontId="5" fillId="2" borderId="1" xfId="0" applyNumberFormat="1" applyFont="1" applyFill="1" applyBorder="1" applyAlignment="1">
      <alignment horizontal="left" wrapText="1"/>
    </xf>
    <xf numFmtId="0" fontId="21" fillId="2" borderId="1" xfId="0" applyFont="1" applyFill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/>
    </xf>
    <xf numFmtId="4" fontId="19" fillId="0" borderId="13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2" fontId="23" fillId="0" borderId="1" xfId="0" applyNumberFormat="1" applyFont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2" fontId="23" fillId="2" borderId="1" xfId="0" applyNumberFormat="1" applyFont="1" applyFill="1" applyBorder="1" applyAlignment="1">
      <alignment horizontal="left"/>
    </xf>
    <xf numFmtId="4" fontId="19" fillId="0" borderId="8" xfId="0" applyNumberFormat="1" applyFont="1" applyBorder="1" applyAlignment="1">
      <alignment horizontal="center"/>
    </xf>
    <xf numFmtId="4" fontId="19" fillId="0" borderId="6" xfId="0" applyNumberFormat="1" applyFont="1" applyBorder="1" applyAlignment="1">
      <alignment horizontal="center"/>
    </xf>
    <xf numFmtId="4" fontId="19" fillId="0" borderId="10" xfId="0" applyNumberFormat="1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left"/>
    </xf>
    <xf numFmtId="0" fontId="23" fillId="2" borderId="3" xfId="0" applyFont="1" applyFill="1" applyBorder="1" applyAlignment="1">
      <alignment horizontal="left"/>
    </xf>
    <xf numFmtId="2" fontId="23" fillId="2" borderId="9" xfId="0" applyNumberFormat="1" applyFont="1" applyFill="1" applyBorder="1" applyAlignment="1">
      <alignment horizontal="left"/>
    </xf>
    <xf numFmtId="2" fontId="23" fillId="2" borderId="13" xfId="0" applyNumberFormat="1" applyFont="1" applyFill="1" applyBorder="1" applyAlignment="1">
      <alignment horizontal="left"/>
    </xf>
    <xf numFmtId="2" fontId="23" fillId="2" borderId="3" xfId="0" applyNumberFormat="1" applyFont="1" applyFill="1" applyBorder="1" applyAlignment="1">
      <alignment horizontal="left"/>
    </xf>
    <xf numFmtId="4" fontId="19" fillId="2" borderId="9" xfId="0" applyNumberFormat="1" applyFont="1" applyFill="1" applyBorder="1" applyAlignment="1">
      <alignment horizontal="center"/>
    </xf>
    <xf numFmtId="4" fontId="19" fillId="2" borderId="13" xfId="0" applyNumberFormat="1" applyFont="1" applyFill="1" applyBorder="1" applyAlignment="1">
      <alignment horizontal="center"/>
    </xf>
    <xf numFmtId="4" fontId="19" fillId="2" borderId="3" xfId="0" applyNumberFormat="1" applyFont="1" applyFill="1" applyBorder="1" applyAlignment="1">
      <alignment horizontal="center"/>
    </xf>
    <xf numFmtId="2" fontId="23" fillId="0" borderId="2" xfId="0" applyNumberFormat="1" applyFont="1" applyBorder="1" applyAlignment="1">
      <alignment horizontal="left"/>
    </xf>
    <xf numFmtId="4" fontId="14" fillId="2" borderId="2" xfId="0" applyNumberFormat="1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right" vertical="top"/>
    </xf>
    <xf numFmtId="4" fontId="14" fillId="2" borderId="2" xfId="0" applyNumberFormat="1" applyFont="1" applyFill="1" applyBorder="1" applyAlignment="1">
      <alignment horizontal="center" vertical="center" wrapText="1"/>
    </xf>
    <xf numFmtId="4" fontId="14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/>
    </xf>
    <xf numFmtId="4" fontId="19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right" vertical="top"/>
    </xf>
    <xf numFmtId="0" fontId="14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49" fontId="14" fillId="0" borderId="9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4" fillId="0" borderId="9" xfId="0" applyNumberFormat="1" applyFont="1" applyFill="1" applyBorder="1" applyAlignment="1">
      <alignment horizontal="center"/>
    </xf>
    <xf numFmtId="49" fontId="14" fillId="0" borderId="13" xfId="0" applyNumberFormat="1" applyFont="1" applyFill="1" applyBorder="1" applyAlignment="1">
      <alignment horizontal="center"/>
    </xf>
    <xf numFmtId="49" fontId="14" fillId="0" borderId="3" xfId="0" applyNumberFormat="1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49" fontId="14" fillId="0" borderId="6" xfId="0" applyNumberFormat="1" applyFont="1" applyFill="1" applyBorder="1" applyAlignment="1">
      <alignment horizontal="left"/>
    </xf>
    <xf numFmtId="49" fontId="14" fillId="0" borderId="6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9" fontId="15" fillId="0" borderId="9" xfId="0" applyNumberFormat="1" applyFont="1" applyFill="1" applyBorder="1" applyAlignment="1">
      <alignment horizontal="center"/>
    </xf>
    <xf numFmtId="49" fontId="15" fillId="0" borderId="13" xfId="0" applyNumberFormat="1" applyFont="1" applyFill="1" applyBorder="1" applyAlignment="1">
      <alignment horizontal="center"/>
    </xf>
    <xf numFmtId="49" fontId="15" fillId="0" borderId="3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28" fillId="0" borderId="9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8" fillId="0" borderId="3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6" fillId="0" borderId="0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17"/>
  <sheetViews>
    <sheetView tabSelected="1" topLeftCell="A76" zoomScale="87" zoomScaleNormal="87" workbookViewId="0">
      <selection activeCell="B63" sqref="B63"/>
    </sheetView>
  </sheetViews>
  <sheetFormatPr defaultRowHeight="15" x14ac:dyDescent="0.25"/>
  <cols>
    <col min="1" max="1" width="5.42578125" style="238" customWidth="1"/>
    <col min="2" max="2" width="42.5703125" style="40" customWidth="1"/>
    <col min="3" max="3" width="14.85546875" style="119" bestFit="1" customWidth="1"/>
    <col min="4" max="4" width="13.140625" style="119" bestFit="1" customWidth="1"/>
    <col min="5" max="5" width="8.28515625" style="119" customWidth="1"/>
    <col min="6" max="6" width="9.85546875" style="119" customWidth="1"/>
    <col min="7" max="7" width="8.85546875" style="119" bestFit="1" customWidth="1"/>
    <col min="8" max="8" width="7.85546875" style="119" customWidth="1"/>
    <col min="9" max="9" width="7.28515625" style="119" customWidth="1"/>
    <col min="10" max="10" width="39.140625" style="40" customWidth="1"/>
    <col min="11" max="11" width="28.42578125" style="41" customWidth="1"/>
  </cols>
  <sheetData>
    <row r="1" spans="1:11" x14ac:dyDescent="0.25">
      <c r="A1" s="219"/>
      <c r="B1" s="39"/>
      <c r="C1" s="74"/>
      <c r="D1" s="74"/>
      <c r="E1" s="74"/>
      <c r="F1" s="74"/>
      <c r="G1" s="74"/>
      <c r="H1" s="74"/>
      <c r="I1" s="74"/>
      <c r="J1" s="40">
        <v>12</v>
      </c>
      <c r="K1" s="41">
        <v>17275.400000000001</v>
      </c>
    </row>
    <row r="2" spans="1:11" ht="18.75" x14ac:dyDescent="0.25">
      <c r="A2" s="276" t="s">
        <v>0</v>
      </c>
      <c r="B2" s="276"/>
      <c r="C2" s="276"/>
      <c r="D2" s="276"/>
      <c r="E2" s="276"/>
      <c r="F2" s="276"/>
      <c r="G2" s="276"/>
      <c r="H2" s="276"/>
      <c r="I2" s="276"/>
      <c r="K2" s="42"/>
    </row>
    <row r="3" spans="1:11" ht="18.75" x14ac:dyDescent="0.25">
      <c r="A3" s="277" t="s">
        <v>245</v>
      </c>
      <c r="B3" s="277"/>
      <c r="C3" s="277"/>
      <c r="D3" s="277"/>
      <c r="E3" s="277"/>
      <c r="F3" s="277"/>
      <c r="G3" s="277"/>
      <c r="H3" s="277"/>
      <c r="I3" s="277"/>
    </row>
    <row r="4" spans="1:11" x14ac:dyDescent="0.25">
      <c r="A4" s="220"/>
      <c r="B4" s="30"/>
      <c r="C4" s="75"/>
      <c r="D4" s="75"/>
      <c r="E4" s="75"/>
      <c r="F4" s="75"/>
      <c r="G4" s="75"/>
      <c r="H4" s="75"/>
      <c r="I4" s="75"/>
    </row>
    <row r="5" spans="1:11" ht="18.75" x14ac:dyDescent="0.25">
      <c r="A5" s="277" t="s">
        <v>229</v>
      </c>
      <c r="B5" s="277"/>
      <c r="C5" s="277"/>
      <c r="D5" s="277"/>
      <c r="E5" s="277"/>
      <c r="F5" s="277"/>
      <c r="G5" s="277"/>
      <c r="H5" s="277"/>
      <c r="I5" s="277"/>
    </row>
    <row r="6" spans="1:11" ht="18.75" x14ac:dyDescent="0.25">
      <c r="A6" s="219" t="s">
        <v>1</v>
      </c>
      <c r="B6" s="280" t="s">
        <v>246</v>
      </c>
      <c r="C6" s="280"/>
      <c r="D6" s="280"/>
      <c r="E6" s="76"/>
      <c r="F6" s="76"/>
      <c r="G6" s="76"/>
      <c r="H6" s="76"/>
      <c r="I6" s="76"/>
    </row>
    <row r="7" spans="1:11" ht="18.75" x14ac:dyDescent="0.25">
      <c r="A7" s="283"/>
      <c r="B7" s="283"/>
      <c r="C7" s="283"/>
      <c r="D7" s="283"/>
      <c r="E7" s="283"/>
      <c r="F7" s="283"/>
      <c r="G7" s="283"/>
      <c r="H7" s="283"/>
      <c r="I7" s="283"/>
    </row>
    <row r="8" spans="1:11" x14ac:dyDescent="0.25">
      <c r="A8" s="202" t="s">
        <v>2</v>
      </c>
      <c r="B8" s="284" t="s">
        <v>3</v>
      </c>
      <c r="C8" s="77"/>
      <c r="D8" s="281" t="s">
        <v>247</v>
      </c>
      <c r="E8" s="282"/>
      <c r="F8" s="282"/>
      <c r="G8" s="282"/>
      <c r="H8" s="282"/>
      <c r="I8" s="282"/>
      <c r="J8" s="43" t="s">
        <v>4</v>
      </c>
      <c r="K8" s="55"/>
    </row>
    <row r="9" spans="1:11" x14ac:dyDescent="0.25">
      <c r="A9" s="202" t="s">
        <v>5</v>
      </c>
      <c r="B9" s="284"/>
      <c r="C9" s="78" t="s">
        <v>248</v>
      </c>
      <c r="D9" s="282" t="s">
        <v>6</v>
      </c>
      <c r="E9" s="278" t="s">
        <v>7</v>
      </c>
      <c r="F9" s="282" t="s">
        <v>8</v>
      </c>
      <c r="G9" s="282"/>
      <c r="H9" s="79"/>
      <c r="I9" s="278" t="s">
        <v>9</v>
      </c>
      <c r="J9" s="43"/>
    </row>
    <row r="10" spans="1:11" x14ac:dyDescent="0.25">
      <c r="A10" s="202"/>
      <c r="B10" s="284"/>
      <c r="C10" s="80"/>
      <c r="D10" s="282"/>
      <c r="E10" s="279"/>
      <c r="F10" s="79" t="s">
        <v>10</v>
      </c>
      <c r="G10" s="79" t="s">
        <v>11</v>
      </c>
      <c r="H10" s="79" t="s">
        <v>12</v>
      </c>
      <c r="I10" s="279"/>
      <c r="J10" s="43"/>
    </row>
    <row r="11" spans="1:11" x14ac:dyDescent="0.25">
      <c r="A11" s="251" t="s">
        <v>13</v>
      </c>
      <c r="B11" s="251"/>
      <c r="C11" s="251"/>
      <c r="D11" s="251"/>
      <c r="E11" s="251"/>
      <c r="F11" s="251"/>
      <c r="G11" s="251"/>
      <c r="H11" s="251"/>
      <c r="I11" s="251"/>
      <c r="J11" s="43"/>
    </row>
    <row r="12" spans="1:11" x14ac:dyDescent="0.25">
      <c r="A12" s="202" t="s">
        <v>14</v>
      </c>
      <c r="B12" s="44" t="s">
        <v>15</v>
      </c>
      <c r="C12" s="81"/>
      <c r="D12" s="82"/>
      <c r="E12" s="82"/>
      <c r="F12" s="83">
        <v>16227.2</v>
      </c>
      <c r="G12" s="82"/>
      <c r="H12" s="82"/>
      <c r="I12" s="86">
        <f>F12*100/G15</f>
        <v>85.17870931201206</v>
      </c>
      <c r="J12" s="43"/>
    </row>
    <row r="13" spans="1:11" x14ac:dyDescent="0.25">
      <c r="A13" s="202" t="s">
        <v>16</v>
      </c>
      <c r="B13" s="44" t="s">
        <v>17</v>
      </c>
      <c r="C13" s="81"/>
      <c r="D13" s="82"/>
      <c r="E13" s="82"/>
      <c r="F13" s="82"/>
      <c r="G13" s="83">
        <v>1048.2</v>
      </c>
      <c r="H13" s="82"/>
      <c r="I13" s="86">
        <f>G13*100/G15</f>
        <v>5.5021398085221751</v>
      </c>
      <c r="J13" s="43"/>
    </row>
    <row r="14" spans="1:11" x14ac:dyDescent="0.25">
      <c r="A14" s="202" t="s">
        <v>18</v>
      </c>
      <c r="B14" s="44" t="s">
        <v>19</v>
      </c>
      <c r="C14" s="81"/>
      <c r="D14" s="82"/>
      <c r="E14" s="82"/>
      <c r="F14" s="272"/>
      <c r="G14" s="272"/>
      <c r="H14" s="85">
        <v>1775.37</v>
      </c>
      <c r="I14" s="86">
        <f>H14*100/G15</f>
        <v>9.3191508794657647</v>
      </c>
      <c r="J14" s="43"/>
    </row>
    <row r="15" spans="1:11" x14ac:dyDescent="0.25">
      <c r="A15" s="221" t="s">
        <v>20</v>
      </c>
      <c r="B15" s="45" t="s">
        <v>21</v>
      </c>
      <c r="C15" s="87"/>
      <c r="D15" s="83"/>
      <c r="E15" s="88"/>
      <c r="F15" s="89"/>
      <c r="G15" s="242">
        <f>F12+G13+H14</f>
        <v>19050.77</v>
      </c>
      <c r="H15" s="90"/>
      <c r="I15" s="91">
        <v>1</v>
      </c>
      <c r="J15" s="43"/>
    </row>
    <row r="16" spans="1:11" x14ac:dyDescent="0.25">
      <c r="A16" s="202" t="s">
        <v>22</v>
      </c>
      <c r="B16" s="44" t="s">
        <v>23</v>
      </c>
      <c r="C16" s="81"/>
      <c r="D16" s="82"/>
      <c r="E16" s="82"/>
      <c r="F16" s="92">
        <v>257</v>
      </c>
      <c r="G16" s="92"/>
      <c r="H16" s="92"/>
      <c r="I16" s="93"/>
      <c r="J16" s="43"/>
    </row>
    <row r="17" spans="1:11" x14ac:dyDescent="0.25">
      <c r="A17" s="202" t="s">
        <v>24</v>
      </c>
      <c r="B17" s="44" t="s">
        <v>25</v>
      </c>
      <c r="C17" s="81"/>
      <c r="D17" s="82"/>
      <c r="E17" s="82"/>
      <c r="F17" s="92"/>
      <c r="G17" s="92">
        <v>9</v>
      </c>
      <c r="H17" s="92"/>
      <c r="I17" s="93"/>
      <c r="J17" s="43"/>
    </row>
    <row r="18" spans="1:11" x14ac:dyDescent="0.25">
      <c r="A18" s="202" t="s">
        <v>26</v>
      </c>
      <c r="B18" s="44" t="s">
        <v>27</v>
      </c>
      <c r="C18" s="81"/>
      <c r="D18" s="82"/>
      <c r="E18" s="82"/>
      <c r="F18" s="92"/>
      <c r="G18" s="92"/>
      <c r="H18" s="92">
        <v>31</v>
      </c>
      <c r="I18" s="93"/>
      <c r="J18" s="43"/>
    </row>
    <row r="19" spans="1:11" x14ac:dyDescent="0.25">
      <c r="A19" s="202" t="s">
        <v>28</v>
      </c>
      <c r="B19" s="44" t="s">
        <v>29</v>
      </c>
      <c r="C19" s="81"/>
      <c r="D19" s="82"/>
      <c r="E19" s="82"/>
      <c r="F19" s="92"/>
      <c r="G19" s="92"/>
      <c r="H19" s="92"/>
      <c r="I19" s="84">
        <v>6</v>
      </c>
      <c r="J19" s="43"/>
    </row>
    <row r="20" spans="1:11" x14ac:dyDescent="0.25">
      <c r="A20" s="202" t="s">
        <v>30</v>
      </c>
      <c r="B20" s="44" t="s">
        <v>31</v>
      </c>
      <c r="C20" s="81"/>
      <c r="D20" s="82"/>
      <c r="E20" s="82"/>
      <c r="F20" s="92"/>
      <c r="G20" s="92"/>
      <c r="H20" s="92"/>
      <c r="I20" s="84">
        <v>3</v>
      </c>
      <c r="J20" s="43"/>
    </row>
    <row r="21" spans="1:11" ht="14.25" customHeight="1" x14ac:dyDescent="0.25">
      <c r="A21" s="262" t="s">
        <v>32</v>
      </c>
      <c r="B21" s="262"/>
      <c r="C21" s="262"/>
      <c r="D21" s="262"/>
      <c r="E21" s="262"/>
      <c r="F21" s="262"/>
      <c r="G21" s="262"/>
      <c r="H21" s="262"/>
      <c r="I21" s="262"/>
      <c r="J21" s="43"/>
    </row>
    <row r="22" spans="1:11" s="3" customFormat="1" x14ac:dyDescent="0.25">
      <c r="A22" s="222">
        <v>1</v>
      </c>
      <c r="B22" s="72" t="s">
        <v>185</v>
      </c>
      <c r="C22" s="94">
        <f>D22*12</f>
        <v>11866557.344000002</v>
      </c>
      <c r="D22" s="94">
        <f>(F22*F12)+(G22*G13)+(H22*H14)</f>
        <v>988879.77866666683</v>
      </c>
      <c r="E22" s="94"/>
      <c r="F22" s="94">
        <f>F32-F23-F29-F31-F30</f>
        <v>54.69500947870015</v>
      </c>
      <c r="G22" s="94">
        <f>G32-G23-G29-G31-G30</f>
        <v>48.720753445619884</v>
      </c>
      <c r="H22" s="94">
        <f>H32-H23-H29-H31-H30</f>
        <v>28.311747462334573</v>
      </c>
      <c r="I22" s="94"/>
      <c r="J22" s="46"/>
      <c r="K22" s="47"/>
    </row>
    <row r="23" spans="1:11" s="38" customFormat="1" x14ac:dyDescent="0.25">
      <c r="A23" s="223">
        <v>2</v>
      </c>
      <c r="B23" s="148" t="s">
        <v>195</v>
      </c>
      <c r="C23" s="153">
        <f>D23*12</f>
        <v>154800</v>
      </c>
      <c r="D23" s="149">
        <v>12900</v>
      </c>
      <c r="E23" s="99"/>
      <c r="F23" s="99">
        <f>D23/K1</f>
        <v>0.7467265591534783</v>
      </c>
      <c r="G23" s="99">
        <f>D23/K1</f>
        <v>0.7467265591534783</v>
      </c>
      <c r="H23" s="99">
        <v>0</v>
      </c>
      <c r="I23" s="99"/>
      <c r="J23" s="58"/>
      <c r="K23" s="55"/>
    </row>
    <row r="24" spans="1:11" s="143" customFormat="1" ht="12" x14ac:dyDescent="0.2">
      <c r="A24" s="224"/>
      <c r="B24" s="246" t="s">
        <v>196</v>
      </c>
      <c r="C24" s="146"/>
      <c r="D24" s="203">
        <v>3000</v>
      </c>
      <c r="E24" s="147"/>
      <c r="F24" s="147"/>
      <c r="G24" s="147"/>
      <c r="H24" s="147"/>
      <c r="I24" s="147"/>
      <c r="J24" s="144" t="s">
        <v>202</v>
      </c>
      <c r="K24" s="142"/>
    </row>
    <row r="25" spans="1:11" s="143" customFormat="1" ht="12" x14ac:dyDescent="0.2">
      <c r="A25" s="224"/>
      <c r="B25" s="246" t="s">
        <v>197</v>
      </c>
      <c r="C25" s="146"/>
      <c r="D25" s="203">
        <v>3000</v>
      </c>
      <c r="E25" s="147"/>
      <c r="F25" s="147"/>
      <c r="G25" s="147"/>
      <c r="H25" s="147"/>
      <c r="I25" s="147"/>
      <c r="J25" s="144" t="s">
        <v>201</v>
      </c>
      <c r="K25" s="142"/>
    </row>
    <row r="26" spans="1:11" s="143" customFormat="1" ht="12" x14ac:dyDescent="0.2">
      <c r="A26" s="224"/>
      <c r="B26" s="246" t="s">
        <v>196</v>
      </c>
      <c r="C26" s="146"/>
      <c r="D26" s="203">
        <v>1000</v>
      </c>
      <c r="E26" s="147"/>
      <c r="F26" s="147"/>
      <c r="G26" s="147"/>
      <c r="H26" s="147"/>
      <c r="I26" s="147"/>
      <c r="J26" s="144" t="s">
        <v>199</v>
      </c>
      <c r="K26" s="142"/>
    </row>
    <row r="27" spans="1:11" s="143" customFormat="1" ht="12" x14ac:dyDescent="0.2">
      <c r="A27" s="224"/>
      <c r="B27" s="145" t="s">
        <v>198</v>
      </c>
      <c r="C27" s="146"/>
      <c r="D27" s="203">
        <v>3500</v>
      </c>
      <c r="E27" s="147"/>
      <c r="F27" s="147"/>
      <c r="G27" s="147"/>
      <c r="H27" s="147"/>
      <c r="I27" s="147"/>
      <c r="J27" s="144" t="s">
        <v>200</v>
      </c>
      <c r="K27" s="142"/>
    </row>
    <row r="28" spans="1:11" s="143" customFormat="1" ht="12" x14ac:dyDescent="0.2">
      <c r="A28" s="224"/>
      <c r="B28" s="145" t="s">
        <v>232</v>
      </c>
      <c r="C28" s="146"/>
      <c r="D28" s="203">
        <v>2400</v>
      </c>
      <c r="E28" s="147"/>
      <c r="F28" s="147"/>
      <c r="G28" s="147"/>
      <c r="H28" s="147"/>
      <c r="I28" s="147"/>
      <c r="J28" s="156" t="s">
        <v>233</v>
      </c>
      <c r="K28" s="142"/>
    </row>
    <row r="29" spans="1:11" x14ac:dyDescent="0.25">
      <c r="A29" s="217">
        <v>3</v>
      </c>
      <c r="B29" s="50" t="s">
        <v>253</v>
      </c>
      <c r="C29" s="153">
        <v>631988.53</v>
      </c>
      <c r="D29" s="95">
        <f>C29/12</f>
        <v>52665.710833333338</v>
      </c>
      <c r="E29" s="96"/>
      <c r="F29" s="96">
        <f>D29/G15</f>
        <v>2.7644925025777614</v>
      </c>
      <c r="G29" s="96">
        <f>D29/G15</f>
        <v>2.7644925025777614</v>
      </c>
      <c r="H29" s="96">
        <f>D29/G15</f>
        <v>2.7644925025777614</v>
      </c>
      <c r="I29" s="96"/>
      <c r="J29" s="43"/>
    </row>
    <row r="30" spans="1:11" x14ac:dyDescent="0.25">
      <c r="A30" s="217">
        <v>4</v>
      </c>
      <c r="B30" s="50" t="s">
        <v>184</v>
      </c>
      <c r="C30" s="153">
        <v>100000</v>
      </c>
      <c r="D30" s="95">
        <f>C30/12</f>
        <v>8333.3333333333339</v>
      </c>
      <c r="E30" s="96"/>
      <c r="F30" s="96">
        <f>D30/K1</f>
        <v>0.48238149816116171</v>
      </c>
      <c r="G30" s="96">
        <f>D30/K1</f>
        <v>0.48238149816116171</v>
      </c>
      <c r="H30" s="96">
        <v>0</v>
      </c>
      <c r="I30" s="96"/>
      <c r="J30" s="43"/>
    </row>
    <row r="31" spans="1:11" x14ac:dyDescent="0.25">
      <c r="A31" s="217"/>
      <c r="B31" s="50"/>
      <c r="C31" s="153"/>
      <c r="D31" s="95"/>
      <c r="E31" s="96"/>
      <c r="F31" s="96"/>
      <c r="G31" s="96"/>
      <c r="H31" s="96"/>
      <c r="I31" s="96"/>
      <c r="J31" s="43"/>
    </row>
    <row r="32" spans="1:11" s="1" customFormat="1" x14ac:dyDescent="0.25">
      <c r="A32" s="263" t="s">
        <v>33</v>
      </c>
      <c r="B32" s="264"/>
      <c r="C32" s="97">
        <f>SUM(C22:C31)</f>
        <v>12753345.874000002</v>
      </c>
      <c r="D32" s="97">
        <f>D22+D23+D29+D31+D30</f>
        <v>1062778.8228333334</v>
      </c>
      <c r="E32" s="97"/>
      <c r="F32" s="97">
        <f>F53+F69+F77+F81+F86+F95+F91</f>
        <v>58.68861003859255</v>
      </c>
      <c r="G32" s="97">
        <f>G53+G69+G77+G81+G86+G95+G91</f>
        <v>52.714354005512284</v>
      </c>
      <c r="H32" s="97">
        <f>H53+H69+H77+H81+H86+H95+H91</f>
        <v>31.076239964912332</v>
      </c>
      <c r="I32" s="97">
        <f>J107</f>
        <v>0</v>
      </c>
      <c r="J32" s="51"/>
      <c r="K32" s="52"/>
    </row>
    <row r="33" spans="1:11" ht="15" customHeight="1" x14ac:dyDescent="0.25">
      <c r="A33" s="262" t="s">
        <v>34</v>
      </c>
      <c r="B33" s="262"/>
      <c r="C33" s="262"/>
      <c r="D33" s="262"/>
      <c r="E33" s="262"/>
      <c r="F33" s="262"/>
      <c r="G33" s="262"/>
      <c r="H33" s="262"/>
      <c r="I33" s="262"/>
      <c r="J33" s="43"/>
    </row>
    <row r="34" spans="1:11" s="2" customFormat="1" x14ac:dyDescent="0.25">
      <c r="A34" s="273" t="s">
        <v>35</v>
      </c>
      <c r="B34" s="274"/>
      <c r="C34" s="274"/>
      <c r="D34" s="274"/>
      <c r="E34" s="274"/>
      <c r="F34" s="274"/>
      <c r="G34" s="274"/>
      <c r="H34" s="274"/>
      <c r="I34" s="275"/>
      <c r="J34" s="46"/>
      <c r="K34" s="47"/>
    </row>
    <row r="35" spans="1:11" s="1" customFormat="1" x14ac:dyDescent="0.25">
      <c r="A35" s="225" t="s">
        <v>14</v>
      </c>
      <c r="B35" s="256" t="s">
        <v>36</v>
      </c>
      <c r="C35" s="256"/>
      <c r="D35" s="256"/>
      <c r="E35" s="256"/>
      <c r="F35" s="256"/>
      <c r="G35" s="256"/>
      <c r="H35" s="256"/>
      <c r="I35" s="256"/>
      <c r="J35" s="51"/>
      <c r="K35" s="52"/>
    </row>
    <row r="36" spans="1:11" x14ac:dyDescent="0.25">
      <c r="A36" s="217" t="s">
        <v>37</v>
      </c>
      <c r="B36" s="53" t="s">
        <v>38</v>
      </c>
      <c r="C36" s="96">
        <f>D36*12</f>
        <v>2187132</v>
      </c>
      <c r="D36" s="96">
        <f>54676+54676+72909</f>
        <v>182261</v>
      </c>
      <c r="E36" s="96"/>
      <c r="F36" s="96">
        <f>D36/G15</f>
        <v>9.5671198591972928</v>
      </c>
      <c r="G36" s="96">
        <f>D36/G15</f>
        <v>9.5671198591972928</v>
      </c>
      <c r="H36" s="96">
        <f>D36/G15</f>
        <v>9.5671198591972928</v>
      </c>
      <c r="I36" s="96"/>
      <c r="J36" s="43"/>
    </row>
    <row r="37" spans="1:11" x14ac:dyDescent="0.25">
      <c r="A37" s="226" t="s">
        <v>39</v>
      </c>
      <c r="B37" s="53" t="s">
        <v>40</v>
      </c>
      <c r="C37" s="96">
        <f>D37*12</f>
        <v>660513.86400000006</v>
      </c>
      <c r="D37" s="96">
        <f>D36*30.2%</f>
        <v>55042.822</v>
      </c>
      <c r="E37" s="96"/>
      <c r="F37" s="96">
        <f>D37/G15</f>
        <v>2.8892701974775821</v>
      </c>
      <c r="G37" s="96">
        <f>D37/G15</f>
        <v>2.8892701974775821</v>
      </c>
      <c r="H37" s="96">
        <f>D37/G15</f>
        <v>2.8892701974775821</v>
      </c>
      <c r="I37" s="98"/>
      <c r="J37" s="43"/>
    </row>
    <row r="38" spans="1:11" x14ac:dyDescent="0.25">
      <c r="A38" s="226" t="s">
        <v>41</v>
      </c>
      <c r="B38" s="54" t="s">
        <v>42</v>
      </c>
      <c r="C38" s="152">
        <v>158000</v>
      </c>
      <c r="D38" s="96">
        <f>C38/J1</f>
        <v>13166.666666666666</v>
      </c>
      <c r="E38" s="98"/>
      <c r="F38" s="98">
        <f>D38/G15</f>
        <v>0.6911356688819752</v>
      </c>
      <c r="G38" s="98">
        <f>D38/G15</f>
        <v>0.6911356688819752</v>
      </c>
      <c r="H38" s="98">
        <f>D38/G15</f>
        <v>0.6911356688819752</v>
      </c>
      <c r="I38" s="98"/>
      <c r="J38" s="43" t="s">
        <v>43</v>
      </c>
    </row>
    <row r="39" spans="1:11" s="38" customFormat="1" x14ac:dyDescent="0.25">
      <c r="A39" s="223" t="s">
        <v>44</v>
      </c>
      <c r="B39" s="57" t="s">
        <v>45</v>
      </c>
      <c r="C39" s="99">
        <f>'Приложение 2,3'!G15</f>
        <v>76700</v>
      </c>
      <c r="D39" s="99">
        <f>C39/12</f>
        <v>6391.666666666667</v>
      </c>
      <c r="E39" s="99"/>
      <c r="F39" s="99">
        <f>D39/G15</f>
        <v>0.335506998754731</v>
      </c>
      <c r="G39" s="99">
        <f>D39/G15</f>
        <v>0.335506998754731</v>
      </c>
      <c r="H39" s="99">
        <f>D39/G15</f>
        <v>0.335506998754731</v>
      </c>
      <c r="I39" s="99"/>
      <c r="J39" s="58" t="s">
        <v>203</v>
      </c>
      <c r="K39" s="55"/>
    </row>
    <row r="40" spans="1:11" x14ac:dyDescent="0.25">
      <c r="A40" s="217" t="s">
        <v>46</v>
      </c>
      <c r="B40" s="57" t="s">
        <v>47</v>
      </c>
      <c r="C40" s="152">
        <v>70000</v>
      </c>
      <c r="D40" s="152">
        <f>C40/J1</f>
        <v>5833.333333333333</v>
      </c>
      <c r="E40" s="96"/>
      <c r="F40" s="96">
        <f>D40/G15</f>
        <v>0.30619934697302698</v>
      </c>
      <c r="G40" s="96">
        <f>D40/G15</f>
        <v>0.30619934697302698</v>
      </c>
      <c r="H40" s="96">
        <f>D40/G15</f>
        <v>0.30619934697302698</v>
      </c>
      <c r="I40" s="96"/>
      <c r="J40" s="43" t="s">
        <v>204</v>
      </c>
    </row>
    <row r="41" spans="1:11" ht="30" x14ac:dyDescent="0.25">
      <c r="A41" s="217" t="s">
        <v>48</v>
      </c>
      <c r="B41" s="218" t="s">
        <v>49</v>
      </c>
      <c r="C41" s="96">
        <v>65000</v>
      </c>
      <c r="D41" s="152">
        <f t="shared" ref="D41:D47" si="0">C41/12</f>
        <v>5416.666666666667</v>
      </c>
      <c r="E41" s="96"/>
      <c r="F41" s="96">
        <f>D41/G15</f>
        <v>0.28432796504638219</v>
      </c>
      <c r="G41" s="96">
        <f>D41/G15</f>
        <v>0.28432796504638219</v>
      </c>
      <c r="H41" s="96">
        <f>D41/G15</f>
        <v>0.28432796504638219</v>
      </c>
      <c r="I41" s="98"/>
      <c r="J41" s="56" t="s">
        <v>183</v>
      </c>
    </row>
    <row r="42" spans="1:11" x14ac:dyDescent="0.25">
      <c r="A42" s="217" t="s">
        <v>50</v>
      </c>
      <c r="B42" s="57" t="s">
        <v>51</v>
      </c>
      <c r="C42" s="152">
        <v>53345.37</v>
      </c>
      <c r="D42" s="99">
        <f>C42/12</f>
        <v>4445.4475000000002</v>
      </c>
      <c r="E42" s="99"/>
      <c r="F42" s="99">
        <f>D42/F12</f>
        <v>0.27395037344705186</v>
      </c>
      <c r="G42" s="99">
        <v>0</v>
      </c>
      <c r="H42" s="99">
        <v>0</v>
      </c>
      <c r="I42" s="99"/>
      <c r="J42" s="58" t="s">
        <v>243</v>
      </c>
      <c r="K42" s="244" t="s">
        <v>256</v>
      </c>
    </row>
    <row r="43" spans="1:11" x14ac:dyDescent="0.25">
      <c r="A43" s="217" t="s">
        <v>52</v>
      </c>
      <c r="B43" s="57" t="s">
        <v>53</v>
      </c>
      <c r="C43" s="96">
        <v>35000</v>
      </c>
      <c r="D43" s="96">
        <f t="shared" si="0"/>
        <v>2916.6666666666665</v>
      </c>
      <c r="E43" s="96"/>
      <c r="F43" s="96">
        <f>D43/G15</f>
        <v>0.15309967348651349</v>
      </c>
      <c r="G43" s="96">
        <f>D43/G15</f>
        <v>0.15309967348651349</v>
      </c>
      <c r="H43" s="96">
        <f>D43/G15</f>
        <v>0.15309967348651349</v>
      </c>
      <c r="I43" s="98"/>
      <c r="J43" s="43"/>
    </row>
    <row r="44" spans="1:11" ht="16.5" customHeight="1" x14ac:dyDescent="0.25">
      <c r="A44" s="217" t="s">
        <v>54</v>
      </c>
      <c r="B44" s="49" t="s">
        <v>55</v>
      </c>
      <c r="C44" s="152">
        <v>150000</v>
      </c>
      <c r="D44" s="96">
        <f t="shared" si="0"/>
        <v>12500</v>
      </c>
      <c r="E44" s="96"/>
      <c r="F44" s="96">
        <f>D44/G15</f>
        <v>0.65614145779934352</v>
      </c>
      <c r="G44" s="96">
        <f>D44/G15</f>
        <v>0.65614145779934352</v>
      </c>
      <c r="H44" s="96">
        <f>D44/G15</f>
        <v>0.65614145779934352</v>
      </c>
      <c r="I44" s="98"/>
      <c r="J44" s="56"/>
    </row>
    <row r="45" spans="1:11" x14ac:dyDescent="0.25">
      <c r="A45" s="217" t="s">
        <v>56</v>
      </c>
      <c r="B45" s="49" t="s">
        <v>57</v>
      </c>
      <c r="C45" s="96">
        <f>C44*30.2%</f>
        <v>45300</v>
      </c>
      <c r="D45" s="96">
        <f t="shared" si="0"/>
        <v>3775</v>
      </c>
      <c r="E45" s="96"/>
      <c r="F45" s="96">
        <f>D45/K1</f>
        <v>0.21851881866700623</v>
      </c>
      <c r="G45" s="96">
        <f>D45/K1</f>
        <v>0.21851881866700623</v>
      </c>
      <c r="H45" s="96">
        <v>0</v>
      </c>
      <c r="I45" s="98"/>
      <c r="J45" s="43"/>
    </row>
    <row r="46" spans="1:11" x14ac:dyDescent="0.25">
      <c r="A46" s="217" t="s">
        <v>58</v>
      </c>
      <c r="B46" s="49" t="s">
        <v>59</v>
      </c>
      <c r="C46" s="96">
        <v>240000</v>
      </c>
      <c r="D46" s="96">
        <f t="shared" si="0"/>
        <v>20000</v>
      </c>
      <c r="E46" s="96"/>
      <c r="F46" s="96">
        <f>D46/G15</f>
        <v>1.0498263324789496</v>
      </c>
      <c r="G46" s="96">
        <f>D46/G15</f>
        <v>1.0498263324789496</v>
      </c>
      <c r="H46" s="96">
        <f>D46/G15</f>
        <v>1.0498263324789496</v>
      </c>
      <c r="I46" s="98"/>
      <c r="J46" s="43" t="s">
        <v>230</v>
      </c>
    </row>
    <row r="47" spans="1:11" x14ac:dyDescent="0.25">
      <c r="A47" s="217" t="s">
        <v>60</v>
      </c>
      <c r="B47" s="160" t="s">
        <v>215</v>
      </c>
      <c r="C47" s="152">
        <v>30000</v>
      </c>
      <c r="D47" s="96">
        <f t="shared" si="0"/>
        <v>2500</v>
      </c>
      <c r="E47" s="96"/>
      <c r="F47" s="96">
        <f>D47/F12</f>
        <v>0.15406231512522184</v>
      </c>
      <c r="G47" s="96">
        <v>0</v>
      </c>
      <c r="H47" s="96">
        <v>0</v>
      </c>
      <c r="I47" s="96"/>
      <c r="J47" s="48"/>
    </row>
    <row r="48" spans="1:11" x14ac:dyDescent="0.25">
      <c r="A48" s="217" t="s">
        <v>61</v>
      </c>
      <c r="B48" s="49" t="s">
        <v>62</v>
      </c>
      <c r="C48" s="96">
        <v>5040</v>
      </c>
      <c r="D48" s="96">
        <f>C48/J1</f>
        <v>420</v>
      </c>
      <c r="E48" s="96"/>
      <c r="F48" s="96">
        <f>D48/G15</f>
        <v>2.2046352982057944E-2</v>
      </c>
      <c r="G48" s="96">
        <f>D48/G15</f>
        <v>2.2046352982057944E-2</v>
      </c>
      <c r="H48" s="96">
        <f>D48/G15</f>
        <v>2.2046352982057944E-2</v>
      </c>
      <c r="I48" s="98"/>
      <c r="J48" s="43" t="s">
        <v>216</v>
      </c>
    </row>
    <row r="49" spans="1:11" x14ac:dyDescent="0.25">
      <c r="A49" s="217" t="s">
        <v>194</v>
      </c>
      <c r="B49" s="125" t="s">
        <v>211</v>
      </c>
      <c r="C49" s="96">
        <v>45000</v>
      </c>
      <c r="D49" s="96">
        <f>C49/12</f>
        <v>3750</v>
      </c>
      <c r="E49" s="96"/>
      <c r="F49" s="96">
        <f>D49/K1</f>
        <v>0.21707167417252277</v>
      </c>
      <c r="G49" s="96">
        <f>D49/K1</f>
        <v>0.21707167417252277</v>
      </c>
      <c r="H49" s="96">
        <v>0</v>
      </c>
      <c r="I49" s="98"/>
      <c r="J49" s="43" t="s">
        <v>212</v>
      </c>
    </row>
    <row r="50" spans="1:11" x14ac:dyDescent="0.25">
      <c r="A50" s="217" t="s">
        <v>210</v>
      </c>
      <c r="B50" s="125" t="s">
        <v>214</v>
      </c>
      <c r="C50" s="152">
        <v>30000</v>
      </c>
      <c r="D50" s="96">
        <f>C50/12</f>
        <v>2500</v>
      </c>
      <c r="E50" s="96"/>
      <c r="F50" s="96">
        <f>D50/G15</f>
        <v>0.1312282915598687</v>
      </c>
      <c r="G50" s="96">
        <f>D50/G15</f>
        <v>0.1312282915598687</v>
      </c>
      <c r="H50" s="96">
        <f>F50/I15</f>
        <v>0.1312282915598687</v>
      </c>
      <c r="I50" s="98"/>
      <c r="J50" s="43"/>
    </row>
    <row r="51" spans="1:11" x14ac:dyDescent="0.25">
      <c r="A51" s="217" t="s">
        <v>213</v>
      </c>
      <c r="B51" s="125" t="s">
        <v>224</v>
      </c>
      <c r="C51" s="152">
        <v>10000</v>
      </c>
      <c r="D51" s="96">
        <f>C51/12</f>
        <v>833.33333333333337</v>
      </c>
      <c r="E51" s="96"/>
      <c r="F51" s="96">
        <f>D51/G15</f>
        <v>4.3742763853289568E-2</v>
      </c>
      <c r="G51" s="96">
        <f>D51/G15</f>
        <v>4.3742763853289568E-2</v>
      </c>
      <c r="H51" s="96">
        <f>D51/G15</f>
        <v>4.3742763853289568E-2</v>
      </c>
      <c r="I51" s="98"/>
      <c r="J51" s="43"/>
    </row>
    <row r="52" spans="1:11" x14ac:dyDescent="0.25">
      <c r="A52" s="227"/>
      <c r="B52" s="159"/>
      <c r="C52" s="152"/>
      <c r="D52" s="96"/>
      <c r="E52" s="96"/>
      <c r="F52" s="96"/>
      <c r="G52" s="96"/>
      <c r="H52" s="96"/>
      <c r="I52" s="98"/>
      <c r="J52" s="43"/>
    </row>
    <row r="53" spans="1:11" s="1" customFormat="1" x14ac:dyDescent="0.25">
      <c r="A53" s="261" t="s">
        <v>63</v>
      </c>
      <c r="B53" s="261"/>
      <c r="C53" s="100">
        <f>SUM(C36:C52)</f>
        <v>3861031.2340000002</v>
      </c>
      <c r="D53" s="100">
        <f>SUM(D36:D52)</f>
        <v>321752.60283333331</v>
      </c>
      <c r="E53" s="100"/>
      <c r="F53" s="100">
        <f>SUM(F36:F52)</f>
        <v>16.993248089902817</v>
      </c>
      <c r="G53" s="100">
        <f>SUM(G36:G52)</f>
        <v>16.56523540133054</v>
      </c>
      <c r="H53" s="100">
        <f>SUM(H36:H52)</f>
        <v>16.129644908491013</v>
      </c>
      <c r="I53" s="100"/>
      <c r="J53" s="51"/>
      <c r="K53" s="52"/>
    </row>
    <row r="54" spans="1:11" s="1" customFormat="1" x14ac:dyDescent="0.25">
      <c r="A54" s="228" t="s">
        <v>16</v>
      </c>
      <c r="B54" s="271" t="s">
        <v>64</v>
      </c>
      <c r="C54" s="271"/>
      <c r="D54" s="271"/>
      <c r="E54" s="271"/>
      <c r="F54" s="271"/>
      <c r="G54" s="271"/>
      <c r="H54" s="271"/>
      <c r="I54" s="271"/>
      <c r="J54" s="51"/>
      <c r="K54" s="52"/>
    </row>
    <row r="55" spans="1:11" x14ac:dyDescent="0.25">
      <c r="A55" s="226" t="s">
        <v>65</v>
      </c>
      <c r="B55" s="121" t="s">
        <v>66</v>
      </c>
      <c r="C55" s="243">
        <f>D55*12</f>
        <v>193200</v>
      </c>
      <c r="D55" s="199">
        <f>16100</f>
        <v>16100</v>
      </c>
      <c r="E55" s="102"/>
      <c r="F55" s="96">
        <f>D55/G15</f>
        <v>0.84511019764555451</v>
      </c>
      <c r="G55" s="96">
        <f>D55/G15</f>
        <v>0.84511019764555451</v>
      </c>
      <c r="H55" s="96">
        <f>D55/G15</f>
        <v>0.84511019764555451</v>
      </c>
      <c r="I55" s="98"/>
      <c r="J55" s="43"/>
    </row>
    <row r="56" spans="1:11" ht="15.75" customHeight="1" x14ac:dyDescent="0.25">
      <c r="A56" s="226" t="s">
        <v>67</v>
      </c>
      <c r="B56" s="61" t="s">
        <v>40</v>
      </c>
      <c r="C56" s="101">
        <f>D56*12</f>
        <v>58346.399999999994</v>
      </c>
      <c r="D56" s="102">
        <f>D55*30.2%</f>
        <v>4862.2</v>
      </c>
      <c r="E56" s="102"/>
      <c r="F56" s="103">
        <f>D56/G15</f>
        <v>0.25522327968895742</v>
      </c>
      <c r="G56" s="103">
        <f>D56/G15</f>
        <v>0.25522327968895742</v>
      </c>
      <c r="H56" s="103">
        <f>D56/G15</f>
        <v>0.25522327968895742</v>
      </c>
      <c r="I56" s="104"/>
      <c r="J56" s="43"/>
    </row>
    <row r="57" spans="1:11" x14ac:dyDescent="0.25">
      <c r="A57" s="223" t="s">
        <v>68</v>
      </c>
      <c r="B57" s="57" t="s">
        <v>69</v>
      </c>
      <c r="C57" s="152">
        <f>'Приложение 2,3'!G29</f>
        <v>210000</v>
      </c>
      <c r="D57" s="105">
        <f>C57/12</f>
        <v>17500</v>
      </c>
      <c r="E57" s="99"/>
      <c r="F57" s="106">
        <f>D57/K1</f>
        <v>1.0130011461384396</v>
      </c>
      <c r="G57" s="106">
        <f>D57/K1</f>
        <v>1.0130011461384396</v>
      </c>
      <c r="H57" s="106">
        <v>0</v>
      </c>
      <c r="I57" s="106"/>
      <c r="J57" s="58"/>
    </row>
    <row r="58" spans="1:11" x14ac:dyDescent="0.25">
      <c r="A58" s="223" t="s">
        <v>70</v>
      </c>
      <c r="B58" s="57" t="s">
        <v>71</v>
      </c>
      <c r="C58" s="152">
        <f>'Приложение 4'!C17</f>
        <v>3410000</v>
      </c>
      <c r="D58" s="105">
        <f>C58/12</f>
        <v>284166.66666666669</v>
      </c>
      <c r="E58" s="99"/>
      <c r="F58" s="99">
        <f>D58/K1</f>
        <v>16.449209087295614</v>
      </c>
      <c r="G58" s="99">
        <f>D58/K1</f>
        <v>16.449209087295614</v>
      </c>
      <c r="H58" s="99">
        <v>0</v>
      </c>
      <c r="I58" s="99"/>
      <c r="J58" s="58"/>
    </row>
    <row r="59" spans="1:11" x14ac:dyDescent="0.25">
      <c r="A59" s="226" t="s">
        <v>72</v>
      </c>
      <c r="B59" s="62" t="s">
        <v>226</v>
      </c>
      <c r="C59" s="98">
        <v>18400</v>
      </c>
      <c r="D59" s="102">
        <f>C59/J1</f>
        <v>1533.3333333333333</v>
      </c>
      <c r="E59" s="98"/>
      <c r="F59" s="98">
        <f>D59/G15</f>
        <v>8.0486685490052806E-2</v>
      </c>
      <c r="G59" s="98">
        <f>D59/G15</f>
        <v>8.0486685490052806E-2</v>
      </c>
      <c r="H59" s="98">
        <f>D59/G15</f>
        <v>8.0486685490052806E-2</v>
      </c>
      <c r="I59" s="98"/>
      <c r="J59" s="43" t="s">
        <v>217</v>
      </c>
    </row>
    <row r="60" spans="1:11" x14ac:dyDescent="0.25">
      <c r="A60" s="229" t="s">
        <v>73</v>
      </c>
      <c r="B60" s="73" t="s">
        <v>187</v>
      </c>
      <c r="C60" s="107">
        <v>12000</v>
      </c>
      <c r="D60" s="102">
        <f>C60/12</f>
        <v>1000</v>
      </c>
      <c r="E60" s="107"/>
      <c r="F60" s="107">
        <v>0</v>
      </c>
      <c r="G60" s="107">
        <v>0</v>
      </c>
      <c r="H60" s="107">
        <f>D60/H14</f>
        <v>0.56326286914840296</v>
      </c>
      <c r="I60" s="98"/>
      <c r="J60" s="43" t="s">
        <v>217</v>
      </c>
    </row>
    <row r="61" spans="1:11" ht="14.25" customHeight="1" x14ac:dyDescent="0.25">
      <c r="A61" s="230" t="s">
        <v>75</v>
      </c>
      <c r="B61" s="198" t="s">
        <v>74</v>
      </c>
      <c r="C61" s="199">
        <v>508959.24</v>
      </c>
      <c r="D61" s="199">
        <f>C61/12</f>
        <v>42413.27</v>
      </c>
      <c r="E61" s="199"/>
      <c r="F61" s="199">
        <f>D61/G15</f>
        <v>2.226328384626973</v>
      </c>
      <c r="G61" s="199">
        <f>D61/G15</f>
        <v>2.226328384626973</v>
      </c>
      <c r="H61" s="199">
        <f>D61/G15</f>
        <v>2.226328384626973</v>
      </c>
      <c r="I61" s="152"/>
      <c r="J61" s="43" t="s">
        <v>241</v>
      </c>
      <c r="K61" s="155" t="s">
        <v>259</v>
      </c>
    </row>
    <row r="62" spans="1:11" x14ac:dyDescent="0.25">
      <c r="A62" s="229" t="s">
        <v>77</v>
      </c>
      <c r="B62" s="63" t="s">
        <v>76</v>
      </c>
      <c r="C62" s="108"/>
      <c r="D62" s="109"/>
      <c r="E62" s="108"/>
      <c r="F62" s="108"/>
      <c r="G62" s="108"/>
      <c r="H62" s="107"/>
      <c r="I62" s="110"/>
      <c r="J62" s="43"/>
    </row>
    <row r="63" spans="1:11" x14ac:dyDescent="0.25">
      <c r="A63" s="231"/>
      <c r="B63" s="64" t="s">
        <v>240</v>
      </c>
      <c r="C63" s="111">
        <v>388800</v>
      </c>
      <c r="D63" s="112">
        <f t="shared" ref="D63:D68" si="1">C63/12</f>
        <v>32400</v>
      </c>
      <c r="E63" s="111"/>
      <c r="F63" s="111">
        <f>D63/G15</f>
        <v>1.7007186586158984</v>
      </c>
      <c r="G63" s="111">
        <f>D63/G15</f>
        <v>1.7007186586158984</v>
      </c>
      <c r="H63" s="104">
        <f>D63/G15</f>
        <v>1.7007186586158984</v>
      </c>
      <c r="I63" s="110"/>
      <c r="J63" s="43" t="s">
        <v>225</v>
      </c>
    </row>
    <row r="64" spans="1:11" x14ac:dyDescent="0.25">
      <c r="A64" s="223" t="s">
        <v>188</v>
      </c>
      <c r="B64" s="57" t="s">
        <v>78</v>
      </c>
      <c r="C64" s="99">
        <v>40000</v>
      </c>
      <c r="D64" s="113">
        <f t="shared" si="1"/>
        <v>3333.3333333333335</v>
      </c>
      <c r="E64" s="99"/>
      <c r="F64" s="99">
        <f>D64/G15</f>
        <v>0.17497105541315827</v>
      </c>
      <c r="G64" s="99">
        <f>D64/G15</f>
        <v>0.17497105541315827</v>
      </c>
      <c r="H64" s="99">
        <f>D64/G15</f>
        <v>0.17497105541315827</v>
      </c>
      <c r="I64" s="99"/>
      <c r="J64" s="58"/>
    </row>
    <row r="65" spans="1:11" x14ac:dyDescent="0.25">
      <c r="A65" s="233" t="s">
        <v>209</v>
      </c>
      <c r="B65" s="160" t="s">
        <v>208</v>
      </c>
      <c r="C65" s="152">
        <v>21800</v>
      </c>
      <c r="D65" s="112">
        <f t="shared" si="1"/>
        <v>1816.6666666666667</v>
      </c>
      <c r="E65" s="96"/>
      <c r="F65" s="96">
        <f>D65/G15</f>
        <v>9.535922520017126E-2</v>
      </c>
      <c r="G65" s="96">
        <f>D65/G15</f>
        <v>9.535922520017126E-2</v>
      </c>
      <c r="H65" s="96">
        <f>D65/G15</f>
        <v>9.535922520017126E-2</v>
      </c>
      <c r="I65" s="96"/>
      <c r="J65" s="43"/>
    </row>
    <row r="66" spans="1:11" x14ac:dyDescent="0.25">
      <c r="A66" s="233" t="s">
        <v>219</v>
      </c>
      <c r="B66" s="160" t="s">
        <v>242</v>
      </c>
      <c r="C66" s="152">
        <v>15000</v>
      </c>
      <c r="D66" s="112">
        <f t="shared" si="1"/>
        <v>1250</v>
      </c>
      <c r="E66" s="96"/>
      <c r="F66" s="96">
        <f>D66/K1</f>
        <v>7.235722472417426E-2</v>
      </c>
      <c r="G66" s="96">
        <f>D66/K1</f>
        <v>7.235722472417426E-2</v>
      </c>
      <c r="H66" s="96">
        <v>0</v>
      </c>
      <c r="I66" s="96"/>
      <c r="J66" s="43"/>
    </row>
    <row r="67" spans="1:11" x14ac:dyDescent="0.25">
      <c r="A67" s="233" t="s">
        <v>228</v>
      </c>
      <c r="B67" s="160" t="s">
        <v>220</v>
      </c>
      <c r="C67" s="152">
        <v>46000</v>
      </c>
      <c r="D67" s="112">
        <f t="shared" si="1"/>
        <v>3833.3333333333335</v>
      </c>
      <c r="E67" s="96"/>
      <c r="F67" s="96">
        <f>D67/G15</f>
        <v>0.20121671372513203</v>
      </c>
      <c r="G67" s="96">
        <f>D67/G15</f>
        <v>0.20121671372513203</v>
      </c>
      <c r="H67" s="96">
        <f>D67/G15</f>
        <v>0.20121671372513203</v>
      </c>
      <c r="I67" s="96"/>
      <c r="J67" s="43"/>
    </row>
    <row r="68" spans="1:11" x14ac:dyDescent="0.25">
      <c r="A68" s="232" t="s">
        <v>234</v>
      </c>
      <c r="B68" s="160" t="s">
        <v>239</v>
      </c>
      <c r="C68" s="152">
        <v>1632264</v>
      </c>
      <c r="D68" s="240">
        <f t="shared" si="1"/>
        <v>136022</v>
      </c>
      <c r="E68" s="152"/>
      <c r="F68" s="152">
        <f>D68/G15</f>
        <v>7.1399738698225841</v>
      </c>
      <c r="G68" s="152">
        <f>D68/G15</f>
        <v>7.1399738698225841</v>
      </c>
      <c r="H68" s="152">
        <f>D68/G15</f>
        <v>7.1399738698225841</v>
      </c>
      <c r="I68" s="152"/>
      <c r="J68" s="241" t="s">
        <v>235</v>
      </c>
    </row>
    <row r="69" spans="1:11" s="1" customFormat="1" x14ac:dyDescent="0.25">
      <c r="A69" s="261" t="s">
        <v>79</v>
      </c>
      <c r="B69" s="261"/>
      <c r="C69" s="100">
        <f>SUM(C55:C68)</f>
        <v>6554769.6399999997</v>
      </c>
      <c r="D69" s="100">
        <f>SUM(D55:D68)</f>
        <v>546230.80333333334</v>
      </c>
      <c r="E69" s="100"/>
      <c r="F69" s="100">
        <f>SUM(F55:F68)</f>
        <v>30.253955528386712</v>
      </c>
      <c r="G69" s="100">
        <f>SUM(G55:G68)</f>
        <v>30.253955528386712</v>
      </c>
      <c r="H69" s="100">
        <f>SUM(H55:H68)</f>
        <v>13.282650939376884</v>
      </c>
      <c r="I69" s="100"/>
      <c r="J69" s="51"/>
      <c r="K69" s="52"/>
    </row>
    <row r="70" spans="1:11" s="1" customFormat="1" x14ac:dyDescent="0.25">
      <c r="A70" s="234" t="s">
        <v>18</v>
      </c>
      <c r="B70" s="255" t="s">
        <v>80</v>
      </c>
      <c r="C70" s="255"/>
      <c r="D70" s="255"/>
      <c r="E70" s="255"/>
      <c r="F70" s="255"/>
      <c r="G70" s="255"/>
      <c r="H70" s="255"/>
      <c r="I70" s="255"/>
      <c r="J70" s="51"/>
      <c r="K70" s="52"/>
    </row>
    <row r="71" spans="1:11" x14ac:dyDescent="0.25">
      <c r="A71" s="226" t="s">
        <v>81</v>
      </c>
      <c r="B71" s="54" t="s">
        <v>82</v>
      </c>
      <c r="C71" s="152">
        <v>912000</v>
      </c>
      <c r="D71" s="96">
        <f>C71/J1</f>
        <v>76000</v>
      </c>
      <c r="E71" s="98"/>
      <c r="F71" s="98">
        <f>D71/F12</f>
        <v>4.6834943798067439</v>
      </c>
      <c r="G71" s="98">
        <v>0</v>
      </c>
      <c r="H71" s="98">
        <v>0</v>
      </c>
      <c r="I71" s="98"/>
      <c r="J71" s="43"/>
    </row>
    <row r="72" spans="1:11" s="245" customFormat="1" x14ac:dyDescent="0.25">
      <c r="A72" s="227" t="s">
        <v>83</v>
      </c>
      <c r="B72" s="160" t="s">
        <v>236</v>
      </c>
      <c r="C72" s="152">
        <f>D72*12</f>
        <v>621000</v>
      </c>
      <c r="D72" s="152">
        <v>51750</v>
      </c>
      <c r="E72" s="152"/>
      <c r="F72" s="152">
        <f>D72/K1</f>
        <v>2.995589103580814</v>
      </c>
      <c r="G72" s="152">
        <f>D72/K1</f>
        <v>2.995589103580814</v>
      </c>
      <c r="H72" s="152">
        <v>0</v>
      </c>
      <c r="I72" s="152"/>
      <c r="J72" s="241"/>
      <c r="K72" s="244"/>
    </row>
    <row r="73" spans="1:11" x14ac:dyDescent="0.25">
      <c r="A73" s="226" t="s">
        <v>84</v>
      </c>
      <c r="B73" s="160" t="s">
        <v>40</v>
      </c>
      <c r="C73" s="152">
        <f>D73*12</f>
        <v>187542</v>
      </c>
      <c r="D73" s="96">
        <f>D72*30.2%</f>
        <v>15628.5</v>
      </c>
      <c r="E73" s="96"/>
      <c r="F73" s="96">
        <f>D73/K1</f>
        <v>0.90466790928140584</v>
      </c>
      <c r="G73" s="96">
        <f>D73/K1</f>
        <v>0.90466790928140584</v>
      </c>
      <c r="H73" s="96">
        <v>0</v>
      </c>
      <c r="I73" s="98"/>
      <c r="J73" s="43"/>
    </row>
    <row r="74" spans="1:11" x14ac:dyDescent="0.25">
      <c r="A74" s="223" t="s">
        <v>218</v>
      </c>
      <c r="B74" s="57" t="s">
        <v>85</v>
      </c>
      <c r="C74" s="99">
        <v>138000</v>
      </c>
      <c r="D74" s="99">
        <f>C74/12</f>
        <v>11500</v>
      </c>
      <c r="E74" s="99"/>
      <c r="F74" s="99">
        <f>D74/F12</f>
        <v>0.70868664957602046</v>
      </c>
      <c r="G74" s="99">
        <v>0</v>
      </c>
      <c r="H74" s="99">
        <v>0</v>
      </c>
      <c r="I74" s="99"/>
      <c r="J74" s="58" t="s">
        <v>86</v>
      </c>
    </row>
    <row r="75" spans="1:11" x14ac:dyDescent="0.25">
      <c r="A75" s="226" t="s">
        <v>237</v>
      </c>
      <c r="B75" s="54" t="s">
        <v>87</v>
      </c>
      <c r="C75" s="98">
        <v>30000</v>
      </c>
      <c r="D75" s="96">
        <f>C75/J1</f>
        <v>2500</v>
      </c>
      <c r="E75" s="98"/>
      <c r="F75" s="98">
        <f>D75/F12</f>
        <v>0.15406231512522184</v>
      </c>
      <c r="G75" s="98">
        <v>0</v>
      </c>
      <c r="H75" s="98">
        <v>0</v>
      </c>
      <c r="I75" s="98"/>
      <c r="J75" s="43"/>
    </row>
    <row r="76" spans="1:11" ht="29.25" customHeight="1" x14ac:dyDescent="0.25">
      <c r="A76" s="226" t="s">
        <v>88</v>
      </c>
      <c r="B76" s="65" t="s">
        <v>89</v>
      </c>
      <c r="C76" s="152">
        <v>150000</v>
      </c>
      <c r="D76" s="96">
        <f>C76/12</f>
        <v>12500</v>
      </c>
      <c r="E76" s="98"/>
      <c r="F76" s="98">
        <f>D76/G15</f>
        <v>0.65614145779934352</v>
      </c>
      <c r="G76" s="98">
        <f>D76/G15</f>
        <v>0.65614145779934352</v>
      </c>
      <c r="H76" s="96">
        <f>D76/G15</f>
        <v>0.65614145779934352</v>
      </c>
      <c r="I76" s="98"/>
      <c r="J76" s="43"/>
    </row>
    <row r="77" spans="1:11" s="1" customFormat="1" x14ac:dyDescent="0.25">
      <c r="A77" s="261" t="s">
        <v>90</v>
      </c>
      <c r="B77" s="261"/>
      <c r="C77" s="100">
        <f>SUM(C71:C76)</f>
        <v>2038542</v>
      </c>
      <c r="D77" s="100">
        <f>SUM(D71:D76)</f>
        <v>169878.5</v>
      </c>
      <c r="E77" s="100"/>
      <c r="F77" s="100">
        <f>SUM(F71:F76)</f>
        <v>10.102641815169548</v>
      </c>
      <c r="G77" s="100">
        <f>SUM(G71:G76)</f>
        <v>4.5563984706615628</v>
      </c>
      <c r="H77" s="100">
        <f>SUM(H71:H76)</f>
        <v>0.65614145779934352</v>
      </c>
      <c r="I77" s="100"/>
      <c r="J77" s="51"/>
      <c r="K77" s="52"/>
    </row>
    <row r="78" spans="1:11" s="1" customFormat="1" x14ac:dyDescent="0.25">
      <c r="A78" s="234" t="s">
        <v>20</v>
      </c>
      <c r="B78" s="255" t="s">
        <v>91</v>
      </c>
      <c r="C78" s="255"/>
      <c r="D78" s="255"/>
      <c r="E78" s="255"/>
      <c r="F78" s="255"/>
      <c r="G78" s="255"/>
      <c r="H78" s="255"/>
      <c r="I78" s="255"/>
      <c r="J78" s="51"/>
      <c r="K78" s="52"/>
    </row>
    <row r="79" spans="1:11" x14ac:dyDescent="0.25">
      <c r="A79" s="217" t="s">
        <v>92</v>
      </c>
      <c r="B79" s="49" t="s">
        <v>93</v>
      </c>
      <c r="C79" s="96">
        <v>5610</v>
      </c>
      <c r="D79" s="96">
        <f>C79/J1</f>
        <v>467.5</v>
      </c>
      <c r="E79" s="96"/>
      <c r="F79" s="96">
        <f>D79/K1</f>
        <v>2.706160204684117E-2</v>
      </c>
      <c r="G79" s="96">
        <f>D79/K1</f>
        <v>2.706160204684117E-2</v>
      </c>
      <c r="H79" s="96">
        <v>0</v>
      </c>
      <c r="I79" s="96"/>
      <c r="J79" s="43" t="s">
        <v>94</v>
      </c>
    </row>
    <row r="80" spans="1:11" x14ac:dyDescent="0.25">
      <c r="A80" s="223"/>
      <c r="B80" s="57"/>
      <c r="C80" s="152"/>
      <c r="D80" s="99"/>
      <c r="E80" s="99"/>
      <c r="F80" s="99"/>
      <c r="G80" s="99"/>
      <c r="H80" s="99"/>
      <c r="I80" s="99"/>
      <c r="J80" s="43"/>
    </row>
    <row r="81" spans="1:11" s="1" customFormat="1" x14ac:dyDescent="0.25">
      <c r="A81" s="256" t="s">
        <v>95</v>
      </c>
      <c r="B81" s="256"/>
      <c r="C81" s="97">
        <f>SUM(C79:C80)</f>
        <v>5610</v>
      </c>
      <c r="D81" s="97">
        <f>SUM(D79:D80)</f>
        <v>467.5</v>
      </c>
      <c r="E81" s="97"/>
      <c r="F81" s="97">
        <f>SUM(F79:F80)</f>
        <v>2.706160204684117E-2</v>
      </c>
      <c r="G81" s="97">
        <f>SUM(G79:G80)</f>
        <v>2.706160204684117E-2</v>
      </c>
      <c r="H81" s="97">
        <f>SUM(H79:H80)</f>
        <v>0</v>
      </c>
      <c r="I81" s="97"/>
      <c r="J81" s="51"/>
      <c r="K81" s="52"/>
    </row>
    <row r="82" spans="1:11" s="1" customFormat="1" x14ac:dyDescent="0.25">
      <c r="A82" s="225" t="s">
        <v>22</v>
      </c>
      <c r="B82" s="257" t="s">
        <v>96</v>
      </c>
      <c r="C82" s="257"/>
      <c r="D82" s="257"/>
      <c r="E82" s="257"/>
      <c r="F82" s="257"/>
      <c r="G82" s="257"/>
      <c r="H82" s="257"/>
      <c r="I82" s="257"/>
      <c r="J82" s="51"/>
      <c r="K82" s="52"/>
    </row>
    <row r="83" spans="1:11" x14ac:dyDescent="0.25">
      <c r="A83" s="217" t="s">
        <v>97</v>
      </c>
      <c r="B83" s="49" t="s">
        <v>98</v>
      </c>
      <c r="C83" s="152">
        <v>4600</v>
      </c>
      <c r="D83" s="96">
        <f>C83/J1</f>
        <v>383.33333333333331</v>
      </c>
      <c r="E83" s="96"/>
      <c r="F83" s="96">
        <f>D83/G15</f>
        <v>2.0121671372513202E-2</v>
      </c>
      <c r="G83" s="96">
        <f>D83/G15</f>
        <v>2.0121671372513202E-2</v>
      </c>
      <c r="H83" s="96">
        <f>D83/G15</f>
        <v>2.0121671372513202E-2</v>
      </c>
      <c r="I83" s="96"/>
      <c r="J83" s="43" t="s">
        <v>206</v>
      </c>
      <c r="K83" s="244"/>
    </row>
    <row r="84" spans="1:11" x14ac:dyDescent="0.25">
      <c r="A84" s="217" t="s">
        <v>100</v>
      </c>
      <c r="B84" s="49" t="s">
        <v>99</v>
      </c>
      <c r="C84" s="152">
        <v>25793</v>
      </c>
      <c r="D84" s="96">
        <f>C84/12</f>
        <v>2149.4166666666665</v>
      </c>
      <c r="E84" s="96"/>
      <c r="F84" s="96">
        <f>D84/G15</f>
        <v>0.11282571080678977</v>
      </c>
      <c r="G84" s="96">
        <f>D84/G15</f>
        <v>0.11282571080678977</v>
      </c>
      <c r="H84" s="96">
        <f>D84/G15</f>
        <v>0.11282571080678977</v>
      </c>
      <c r="I84" s="96"/>
      <c r="J84" s="43" t="s">
        <v>205</v>
      </c>
    </row>
    <row r="85" spans="1:11" x14ac:dyDescent="0.25">
      <c r="A85" s="217"/>
      <c r="B85" s="49"/>
      <c r="C85" s="152"/>
      <c r="D85" s="96"/>
      <c r="E85" s="96"/>
      <c r="F85" s="96"/>
      <c r="G85" s="96"/>
      <c r="H85" s="96"/>
      <c r="I85" s="96"/>
      <c r="J85" s="43"/>
    </row>
    <row r="86" spans="1:11" s="1" customFormat="1" x14ac:dyDescent="0.25">
      <c r="A86" s="256" t="s">
        <v>101</v>
      </c>
      <c r="B86" s="256"/>
      <c r="C86" s="97">
        <f>SUM(C83:C85)</f>
        <v>30393</v>
      </c>
      <c r="D86" s="97">
        <f>SUM(D83:D85)</f>
        <v>2532.75</v>
      </c>
      <c r="E86" s="97"/>
      <c r="F86" s="97">
        <f>SUM(F83:F85)</f>
        <v>0.13294738217930296</v>
      </c>
      <c r="G86" s="97">
        <f>SUM(G83:G85)</f>
        <v>0.13294738217930296</v>
      </c>
      <c r="H86" s="97">
        <f>SUM(H83:H85)</f>
        <v>0.13294738217930296</v>
      </c>
      <c r="I86" s="97"/>
      <c r="J86" s="51"/>
      <c r="K86" s="52"/>
    </row>
    <row r="87" spans="1:11" s="1" customFormat="1" x14ac:dyDescent="0.25">
      <c r="A87" s="225"/>
      <c r="B87" s="265"/>
      <c r="C87" s="266"/>
      <c r="D87" s="266"/>
      <c r="E87" s="266"/>
      <c r="F87" s="266"/>
      <c r="G87" s="266"/>
      <c r="H87" s="266"/>
      <c r="I87" s="267"/>
      <c r="J87" s="51"/>
      <c r="K87" s="52"/>
    </row>
    <row r="88" spans="1:11" s="1" customFormat="1" x14ac:dyDescent="0.25">
      <c r="A88" s="225" t="s">
        <v>24</v>
      </c>
      <c r="B88" s="123" t="s">
        <v>189</v>
      </c>
      <c r="C88" s="123"/>
      <c r="D88" s="123"/>
      <c r="E88" s="123"/>
      <c r="F88" s="123"/>
      <c r="G88" s="123"/>
      <c r="H88" s="123"/>
      <c r="I88" s="124"/>
      <c r="J88" s="51"/>
      <c r="K88" s="52"/>
    </row>
    <row r="89" spans="1:11" s="129" customFormat="1" ht="30" x14ac:dyDescent="0.25">
      <c r="A89" s="235" t="s">
        <v>190</v>
      </c>
      <c r="B89" s="250" t="s">
        <v>257</v>
      </c>
      <c r="C89" s="157">
        <f>30000+33000</f>
        <v>63000</v>
      </c>
      <c r="D89" s="132">
        <f>C89/12</f>
        <v>5250</v>
      </c>
      <c r="E89" s="130"/>
      <c r="F89" s="131">
        <f>D89/K1</f>
        <v>0.30390034384153186</v>
      </c>
      <c r="G89" s="131">
        <f>D89/K1</f>
        <v>0.30390034384153186</v>
      </c>
      <c r="H89" s="131">
        <v>0</v>
      </c>
      <c r="I89" s="126"/>
      <c r="J89" s="127"/>
      <c r="K89" s="128"/>
    </row>
    <row r="90" spans="1:11" s="129" customFormat="1" x14ac:dyDescent="0.25">
      <c r="A90" s="235"/>
      <c r="B90" s="130"/>
      <c r="C90" s="157"/>
      <c r="D90" s="132"/>
      <c r="E90" s="130"/>
      <c r="F90" s="131"/>
      <c r="G90" s="131"/>
      <c r="H90" s="131"/>
      <c r="I90" s="126"/>
      <c r="J90" s="127"/>
      <c r="K90" s="128"/>
    </row>
    <row r="91" spans="1:11" s="1" customFormat="1" x14ac:dyDescent="0.25">
      <c r="A91" s="225" t="s">
        <v>191</v>
      </c>
      <c r="B91" s="123"/>
      <c r="C91" s="135">
        <f>SUM(C89:C90)</f>
        <v>63000</v>
      </c>
      <c r="D91" s="135">
        <f>SUM(D89:D90)</f>
        <v>5250</v>
      </c>
      <c r="E91" s="135"/>
      <c r="F91" s="135">
        <f>SUM(F89:F90)</f>
        <v>0.30390034384153186</v>
      </c>
      <c r="G91" s="135">
        <f>SUM(G89:G90)</f>
        <v>0.30390034384153186</v>
      </c>
      <c r="H91" s="135">
        <f>SUM(H89:H90)</f>
        <v>0</v>
      </c>
      <c r="I91" s="124"/>
      <c r="J91" s="51"/>
      <c r="K91" s="52"/>
    </row>
    <row r="92" spans="1:11" s="1" customFormat="1" x14ac:dyDescent="0.25">
      <c r="A92" s="225"/>
      <c r="B92" s="161"/>
      <c r="C92" s="135"/>
      <c r="D92" s="135"/>
      <c r="E92" s="135"/>
      <c r="F92" s="135"/>
      <c r="G92" s="135"/>
      <c r="H92" s="135"/>
      <c r="I92" s="162"/>
      <c r="J92" s="51"/>
      <c r="K92" s="52"/>
    </row>
    <row r="93" spans="1:11" s="137" customFormat="1" x14ac:dyDescent="0.25">
      <c r="A93" s="235" t="s">
        <v>26</v>
      </c>
      <c r="B93" s="136" t="s">
        <v>102</v>
      </c>
      <c r="C93" s="152">
        <v>200000</v>
      </c>
      <c r="D93" s="96">
        <f>C93/J1</f>
        <v>16666.666666666668</v>
      </c>
      <c r="E93" s="96"/>
      <c r="F93" s="96">
        <f>D93/G15</f>
        <v>0.87485527706579147</v>
      </c>
      <c r="G93" s="96">
        <f>D93/G15</f>
        <v>0.87485527706579147</v>
      </c>
      <c r="H93" s="96">
        <f>D93/G15</f>
        <v>0.87485527706579147</v>
      </c>
      <c r="I93" s="96"/>
      <c r="J93" s="43"/>
      <c r="K93" s="41"/>
    </row>
    <row r="94" spans="1:11" s="151" customFormat="1" x14ac:dyDescent="0.25">
      <c r="A94" s="223"/>
      <c r="B94" s="150"/>
      <c r="C94" s="99"/>
      <c r="D94" s="99"/>
      <c r="E94" s="99"/>
      <c r="F94" s="99"/>
      <c r="G94" s="99"/>
      <c r="H94" s="99"/>
      <c r="I94" s="99"/>
      <c r="J94" s="58"/>
      <c r="K94" s="55"/>
    </row>
    <row r="95" spans="1:11" s="1" customFormat="1" x14ac:dyDescent="0.25">
      <c r="A95" s="261" t="s">
        <v>192</v>
      </c>
      <c r="B95" s="261"/>
      <c r="C95" s="100">
        <f>SUM(C93:C94)</f>
        <v>200000</v>
      </c>
      <c r="D95" s="100">
        <f>SUM(D93:D94)</f>
        <v>16666.666666666668</v>
      </c>
      <c r="E95" s="100"/>
      <c r="F95" s="100">
        <f>SUM(F93:F94)</f>
        <v>0.87485527706579147</v>
      </c>
      <c r="G95" s="100">
        <f>SUM(G93:G94)</f>
        <v>0.87485527706579147</v>
      </c>
      <c r="H95" s="100">
        <f>SUM(H93:H94)</f>
        <v>0.87485527706579147</v>
      </c>
      <c r="I95" s="100"/>
      <c r="J95" s="51"/>
      <c r="K95" s="52"/>
    </row>
    <row r="96" spans="1:11" s="1" customFormat="1" x14ac:dyDescent="0.25">
      <c r="A96" s="234"/>
      <c r="B96" s="154"/>
      <c r="C96" s="100"/>
      <c r="D96" s="100"/>
      <c r="E96" s="100"/>
      <c r="F96" s="100"/>
      <c r="G96" s="100"/>
      <c r="H96" s="100"/>
      <c r="I96" s="100"/>
      <c r="J96" s="51"/>
      <c r="K96" s="52"/>
    </row>
    <row r="97" spans="1:11" s="1" customFormat="1" x14ac:dyDescent="0.25">
      <c r="A97" s="234"/>
      <c r="B97" s="66" t="s">
        <v>103</v>
      </c>
      <c r="C97" s="100">
        <f>C53+C69+C77+C81+C86+C95+C91</f>
        <v>12753345.874</v>
      </c>
      <c r="D97" s="100">
        <f>D53+D69+D77+D81+D86+D95+D91</f>
        <v>1062778.8228333334</v>
      </c>
      <c r="E97" s="100"/>
      <c r="F97" s="100">
        <f>F53+F69+F77+F81+F86+F91+F95</f>
        <v>58.68861003859255</v>
      </c>
      <c r="G97" s="100">
        <f>G69+G77+G81+G86+G91+G95+G53</f>
        <v>52.714354005512284</v>
      </c>
      <c r="H97" s="100">
        <f>H53+H69+H77+H81+H91+H95+H86</f>
        <v>31.076239964912332</v>
      </c>
      <c r="I97" s="100"/>
      <c r="J97" s="51"/>
      <c r="K97" s="52"/>
    </row>
    <row r="98" spans="1:11" s="1" customFormat="1" x14ac:dyDescent="0.25">
      <c r="A98" s="234"/>
      <c r="B98" s="66"/>
      <c r="C98" s="100"/>
      <c r="D98" s="100"/>
      <c r="E98" s="100"/>
      <c r="F98" s="100"/>
      <c r="G98" s="100"/>
      <c r="H98" s="100"/>
      <c r="I98" s="100"/>
      <c r="J98" s="51"/>
      <c r="K98" s="52"/>
    </row>
    <row r="99" spans="1:11" s="1" customFormat="1" x14ac:dyDescent="0.25">
      <c r="A99" s="234"/>
      <c r="B99" s="66"/>
      <c r="C99" s="100"/>
      <c r="D99" s="100"/>
      <c r="E99" s="100"/>
      <c r="F99" s="100"/>
      <c r="G99" s="100"/>
      <c r="H99" s="100"/>
      <c r="I99" s="100"/>
      <c r="J99" s="51"/>
      <c r="K99" s="52"/>
    </row>
    <row r="100" spans="1:11" s="1" customFormat="1" x14ac:dyDescent="0.25">
      <c r="A100" s="234"/>
      <c r="B100" s="59"/>
      <c r="C100" s="114"/>
      <c r="D100" s="114"/>
      <c r="E100" s="114"/>
      <c r="F100" s="114"/>
      <c r="G100" s="114"/>
      <c r="H100" s="114"/>
      <c r="I100" s="114"/>
      <c r="J100" s="51"/>
      <c r="K100" s="52"/>
    </row>
    <row r="101" spans="1:11" s="1" customFormat="1" x14ac:dyDescent="0.25">
      <c r="A101" s="234"/>
      <c r="B101" s="59"/>
      <c r="C101" s="100"/>
      <c r="D101" s="100"/>
      <c r="E101" s="100"/>
      <c r="F101" s="100"/>
      <c r="G101" s="100"/>
      <c r="H101" s="100"/>
      <c r="I101" s="100"/>
      <c r="J101" s="51"/>
      <c r="K101" s="52"/>
    </row>
    <row r="102" spans="1:11" s="158" customFormat="1" ht="18.75" customHeight="1" x14ac:dyDescent="0.25">
      <c r="A102" s="236" t="s">
        <v>186</v>
      </c>
      <c r="B102" s="248" t="s">
        <v>104</v>
      </c>
      <c r="C102" s="247">
        <v>130299</v>
      </c>
      <c r="D102" s="247">
        <f>C102/12</f>
        <v>10858.25</v>
      </c>
      <c r="E102" s="247">
        <f>D102/257</f>
        <v>42.25</v>
      </c>
      <c r="F102" s="247"/>
      <c r="G102" s="247"/>
      <c r="H102" s="247"/>
      <c r="I102" s="247"/>
      <c r="J102" s="236"/>
      <c r="K102" s="249" t="s">
        <v>258</v>
      </c>
    </row>
    <row r="103" spans="1:11" s="158" customFormat="1" ht="18.75" customHeight="1" x14ac:dyDescent="0.25">
      <c r="A103" s="236"/>
      <c r="B103" s="248"/>
      <c r="C103" s="247"/>
      <c r="D103" s="247">
        <v>15420</v>
      </c>
      <c r="E103" s="247">
        <f>D103/257</f>
        <v>60</v>
      </c>
      <c r="F103" s="247"/>
      <c r="G103" s="247"/>
      <c r="H103" s="247"/>
      <c r="I103" s="247"/>
      <c r="J103" s="236"/>
      <c r="K103" s="249"/>
    </row>
    <row r="104" spans="1:11" s="1" customFormat="1" x14ac:dyDescent="0.25">
      <c r="A104" s="234"/>
      <c r="B104" s="67"/>
      <c r="C104" s="114"/>
      <c r="D104" s="115"/>
      <c r="E104" s="114"/>
      <c r="F104" s="114"/>
      <c r="G104" s="114"/>
      <c r="H104" s="114"/>
      <c r="I104" s="114"/>
      <c r="J104" s="51"/>
      <c r="K104" s="52"/>
    </row>
    <row r="105" spans="1:11" s="1" customFormat="1" x14ac:dyDescent="0.25">
      <c r="A105" s="234"/>
      <c r="B105" s="68" t="s">
        <v>105</v>
      </c>
      <c r="C105" s="114"/>
      <c r="D105" s="115"/>
      <c r="E105" s="114"/>
      <c r="F105" s="114" t="s">
        <v>106</v>
      </c>
      <c r="G105" s="114"/>
      <c r="H105" s="114"/>
      <c r="I105" s="114"/>
      <c r="J105" s="51"/>
      <c r="K105" s="52"/>
    </row>
    <row r="106" spans="1:11" s="1" customFormat="1" x14ac:dyDescent="0.25">
      <c r="A106" s="236"/>
      <c r="B106" s="200" t="s">
        <v>107</v>
      </c>
      <c r="C106" s="201">
        <v>3328800</v>
      </c>
      <c r="D106" s="201">
        <f>C106/J1</f>
        <v>277400</v>
      </c>
      <c r="E106" s="201"/>
      <c r="F106" s="201">
        <v>959</v>
      </c>
      <c r="G106" s="201">
        <v>959</v>
      </c>
      <c r="H106" s="201">
        <v>720</v>
      </c>
      <c r="I106" s="201"/>
      <c r="J106" s="51"/>
      <c r="K106" s="52"/>
    </row>
    <row r="107" spans="1:11" s="2" customFormat="1" x14ac:dyDescent="0.25">
      <c r="A107" s="237"/>
      <c r="B107" s="68"/>
      <c r="C107" s="116"/>
      <c r="D107" s="116"/>
      <c r="E107" s="116"/>
      <c r="F107" s="116"/>
      <c r="G107" s="116"/>
      <c r="H107" s="116"/>
      <c r="I107" s="117"/>
      <c r="J107" s="60"/>
      <c r="K107" s="47"/>
    </row>
    <row r="108" spans="1:11" s="2" customFormat="1" x14ac:dyDescent="0.25">
      <c r="A108" s="237"/>
      <c r="B108" s="68" t="s">
        <v>108</v>
      </c>
      <c r="C108" s="118"/>
      <c r="D108" s="118"/>
      <c r="E108" s="118"/>
      <c r="F108" s="118"/>
      <c r="G108" s="118"/>
      <c r="H108" s="118"/>
      <c r="I108" s="118"/>
      <c r="J108" s="46"/>
      <c r="K108" s="47"/>
    </row>
    <row r="109" spans="1:11" x14ac:dyDescent="0.25">
      <c r="A109" s="217" t="s">
        <v>14</v>
      </c>
      <c r="B109" s="69" t="s">
        <v>109</v>
      </c>
      <c r="C109" s="268" t="s">
        <v>110</v>
      </c>
      <c r="D109" s="269"/>
      <c r="E109" s="269"/>
      <c r="F109" s="269"/>
      <c r="G109" s="269"/>
      <c r="H109" s="269"/>
      <c r="I109" s="270"/>
      <c r="J109" s="43"/>
    </row>
    <row r="110" spans="1:11" x14ac:dyDescent="0.25">
      <c r="A110" s="226" t="s">
        <v>16</v>
      </c>
      <c r="B110" s="54" t="s">
        <v>111</v>
      </c>
      <c r="C110" s="258" t="s">
        <v>112</v>
      </c>
      <c r="D110" s="259"/>
      <c r="E110" s="259"/>
      <c r="F110" s="259"/>
      <c r="G110" s="259"/>
      <c r="H110" s="259"/>
      <c r="I110" s="260"/>
      <c r="J110" s="43"/>
    </row>
    <row r="111" spans="1:11" x14ac:dyDescent="0.25">
      <c r="A111" s="226" t="s">
        <v>18</v>
      </c>
      <c r="B111" s="54" t="s">
        <v>113</v>
      </c>
      <c r="C111" s="252" t="s">
        <v>112</v>
      </c>
      <c r="D111" s="253"/>
      <c r="E111" s="253"/>
      <c r="F111" s="253"/>
      <c r="G111" s="253"/>
      <c r="H111" s="253"/>
      <c r="I111" s="254"/>
      <c r="J111" s="43"/>
    </row>
    <row r="112" spans="1:11" x14ac:dyDescent="0.25">
      <c r="B112" s="70" t="s">
        <v>264</v>
      </c>
      <c r="E112" s="120">
        <f>F22</f>
        <v>54.69500947870015</v>
      </c>
    </row>
    <row r="113" spans="1:11" ht="14.25" customHeight="1" x14ac:dyDescent="0.25">
      <c r="B113" s="70" t="s">
        <v>265</v>
      </c>
      <c r="E113" s="120">
        <f>G22</f>
        <v>48.720753445619884</v>
      </c>
    </row>
    <row r="114" spans="1:11" ht="12.75" customHeight="1" x14ac:dyDescent="0.25">
      <c r="B114" s="71" t="s">
        <v>114</v>
      </c>
      <c r="E114" s="120">
        <f>H22</f>
        <v>28.311747462334573</v>
      </c>
    </row>
    <row r="116" spans="1:11" x14ac:dyDescent="0.25">
      <c r="B116" s="39"/>
    </row>
    <row r="117" spans="1:11" s="141" customFormat="1" x14ac:dyDescent="0.25">
      <c r="A117" s="239"/>
      <c r="B117" s="140"/>
      <c r="C117" s="139"/>
      <c r="D117" s="139"/>
      <c r="E117" s="139"/>
      <c r="F117" s="139"/>
      <c r="G117" s="139"/>
      <c r="H117" s="139"/>
      <c r="I117" s="139"/>
      <c r="J117" s="138"/>
      <c r="K117" s="140"/>
    </row>
  </sheetData>
  <mergeCells count="32">
    <mergeCell ref="A2:I2"/>
    <mergeCell ref="A3:I3"/>
    <mergeCell ref="A5:I5"/>
    <mergeCell ref="I9:I10"/>
    <mergeCell ref="B6:D6"/>
    <mergeCell ref="D8:I8"/>
    <mergeCell ref="F9:G9"/>
    <mergeCell ref="A7:I7"/>
    <mergeCell ref="E9:E10"/>
    <mergeCell ref="D9:D10"/>
    <mergeCell ref="B8:B10"/>
    <mergeCell ref="F14:G14"/>
    <mergeCell ref="A34:I34"/>
    <mergeCell ref="B35:I35"/>
    <mergeCell ref="A33:I33"/>
    <mergeCell ref="A53:B53"/>
    <mergeCell ref="A11:I11"/>
    <mergeCell ref="C111:I111"/>
    <mergeCell ref="B78:I78"/>
    <mergeCell ref="A81:B81"/>
    <mergeCell ref="B82:I82"/>
    <mergeCell ref="A86:B86"/>
    <mergeCell ref="C110:I110"/>
    <mergeCell ref="A95:B95"/>
    <mergeCell ref="A21:I21"/>
    <mergeCell ref="A32:B32"/>
    <mergeCell ref="A77:B77"/>
    <mergeCell ref="B70:I70"/>
    <mergeCell ref="A69:B69"/>
    <mergeCell ref="B87:I87"/>
    <mergeCell ref="C109:I109"/>
    <mergeCell ref="B54:I54"/>
  </mergeCells>
  <phoneticPr fontId="10" type="noConversion"/>
  <pageMargins left="0.11811023622047245" right="0.11811023622047245" top="0.19685039370078741" bottom="0.19685039370078741" header="0" footer="0"/>
  <pageSetup paperSize="9" scale="85" fitToHeight="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36"/>
  <sheetViews>
    <sheetView topLeftCell="U1" zoomScaleNormal="100" workbookViewId="0">
      <selection activeCell="AJ25" sqref="AJ25:BZ25"/>
    </sheetView>
  </sheetViews>
  <sheetFormatPr defaultRowHeight="15" x14ac:dyDescent="0.25"/>
  <cols>
    <col min="2" max="2" width="13.28515625" customWidth="1"/>
    <col min="3" max="20" width="9.140625" hidden="1" customWidth="1"/>
    <col min="21" max="156" width="1.7109375" customWidth="1"/>
    <col min="157" max="166" width="9.140625" hidden="1" customWidth="1"/>
  </cols>
  <sheetData>
    <row r="1" spans="1:166" ht="21.7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31"/>
      <c r="DQ1" s="31"/>
      <c r="DR1" s="31"/>
      <c r="DS1" s="31"/>
      <c r="DT1" s="31"/>
      <c r="DU1" s="31"/>
      <c r="DV1" s="6"/>
      <c r="DW1" s="31"/>
      <c r="DX1" s="6"/>
      <c r="DY1" s="285" t="s">
        <v>115</v>
      </c>
      <c r="DZ1" s="285"/>
      <c r="EA1" s="285"/>
      <c r="EB1" s="285"/>
      <c r="EC1" s="285"/>
      <c r="ED1" s="285"/>
      <c r="EE1" s="285"/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5"/>
      <c r="EZ1" s="285"/>
      <c r="FA1" s="285"/>
      <c r="FB1" s="285"/>
      <c r="FC1" s="285"/>
      <c r="FD1" s="285"/>
      <c r="FE1" s="285"/>
      <c r="FF1" s="285"/>
      <c r="FG1" s="285"/>
      <c r="FH1" s="285"/>
      <c r="FI1" s="285"/>
      <c r="FJ1" s="285"/>
    </row>
    <row r="2" spans="1:16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</row>
    <row r="3" spans="1:16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286" t="s">
        <v>116</v>
      </c>
      <c r="EW3" s="287"/>
      <c r="EX3" s="287"/>
      <c r="EY3" s="287"/>
      <c r="EZ3" s="287"/>
      <c r="FA3" s="287"/>
      <c r="FB3" s="287"/>
      <c r="FC3" s="287"/>
      <c r="FD3" s="287"/>
      <c r="FE3" s="287"/>
      <c r="FF3" s="287"/>
      <c r="FG3" s="287"/>
      <c r="FH3" s="287"/>
      <c r="FI3" s="287"/>
      <c r="FJ3" s="288"/>
    </row>
    <row r="4" spans="1:16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32" t="s">
        <v>117</v>
      </c>
      <c r="EU4" s="7"/>
      <c r="EV4" s="286" t="s">
        <v>118</v>
      </c>
      <c r="EW4" s="287"/>
      <c r="EX4" s="287"/>
      <c r="EY4" s="287"/>
      <c r="EZ4" s="287"/>
      <c r="FA4" s="287"/>
      <c r="FB4" s="287"/>
      <c r="FC4" s="287"/>
      <c r="FD4" s="287"/>
      <c r="FE4" s="287"/>
      <c r="FF4" s="287"/>
      <c r="FG4" s="287"/>
      <c r="FH4" s="287"/>
      <c r="FI4" s="287"/>
      <c r="FJ4" s="288"/>
    </row>
    <row r="5" spans="1:166" x14ac:dyDescent="0.25">
      <c r="A5" s="289" t="s">
        <v>193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89"/>
      <c r="AW5" s="289"/>
      <c r="AX5" s="289"/>
      <c r="AY5" s="289"/>
      <c r="AZ5" s="289"/>
      <c r="BA5" s="289"/>
      <c r="BB5" s="289"/>
      <c r="BC5" s="289"/>
      <c r="BD5" s="289"/>
      <c r="BE5" s="289"/>
      <c r="BF5" s="289"/>
      <c r="BG5" s="289"/>
      <c r="BH5" s="289"/>
      <c r="BI5" s="289"/>
      <c r="BJ5" s="289"/>
      <c r="BK5" s="289"/>
      <c r="BL5" s="289"/>
      <c r="BM5" s="289"/>
      <c r="BN5" s="289"/>
      <c r="BO5" s="289"/>
      <c r="BP5" s="289"/>
      <c r="BQ5" s="289"/>
      <c r="BR5" s="289"/>
      <c r="BS5" s="289"/>
      <c r="BT5" s="289"/>
      <c r="BU5" s="289"/>
      <c r="BV5" s="289"/>
      <c r="BW5" s="289"/>
      <c r="BX5" s="289"/>
      <c r="BY5" s="289"/>
      <c r="BZ5" s="289"/>
      <c r="CA5" s="289"/>
      <c r="CB5" s="289"/>
      <c r="CC5" s="289"/>
      <c r="CD5" s="289"/>
      <c r="CE5" s="289"/>
      <c r="CF5" s="289"/>
      <c r="CG5" s="289"/>
      <c r="CH5" s="289"/>
      <c r="CI5" s="289"/>
      <c r="CJ5" s="289"/>
      <c r="CK5" s="289"/>
      <c r="CL5" s="289"/>
      <c r="CM5" s="289"/>
      <c r="CN5" s="289"/>
      <c r="CO5" s="289"/>
      <c r="CP5" s="289"/>
      <c r="CQ5" s="289"/>
      <c r="CR5" s="289"/>
      <c r="CS5" s="289"/>
      <c r="CT5" s="289"/>
      <c r="CU5" s="289"/>
      <c r="CV5" s="289"/>
      <c r="CW5" s="289"/>
      <c r="CX5" s="289"/>
      <c r="CY5" s="289"/>
      <c r="CZ5" s="289"/>
      <c r="DA5" s="289"/>
      <c r="DB5" s="289"/>
      <c r="DC5" s="289"/>
      <c r="DD5" s="289"/>
      <c r="DE5" s="289"/>
      <c r="DF5" s="289"/>
      <c r="DG5" s="289"/>
      <c r="DH5" s="289"/>
      <c r="DI5" s="289"/>
      <c r="DJ5" s="289"/>
      <c r="DK5" s="289"/>
      <c r="DL5" s="289"/>
      <c r="DM5" s="289"/>
      <c r="DN5" s="289"/>
      <c r="DO5" s="289"/>
      <c r="DP5" s="289"/>
      <c r="DQ5" s="289"/>
      <c r="DR5" s="289"/>
      <c r="DS5" s="289"/>
      <c r="DT5" s="289"/>
      <c r="DU5" s="289"/>
      <c r="DV5" s="289"/>
      <c r="DW5" s="289"/>
      <c r="DX5" s="289"/>
      <c r="DY5" s="289"/>
      <c r="DZ5" s="289"/>
      <c r="EA5" s="289"/>
      <c r="EB5" s="289"/>
      <c r="EC5" s="289"/>
      <c r="ED5" s="289"/>
      <c r="EE5" s="289"/>
      <c r="EF5" s="289"/>
      <c r="EG5" s="289"/>
      <c r="EH5" s="289"/>
      <c r="EI5" s="289"/>
      <c r="EJ5" s="7"/>
      <c r="EK5" s="7"/>
      <c r="EL5" s="7"/>
      <c r="EM5" s="7"/>
      <c r="EN5" s="7"/>
      <c r="EO5" s="7"/>
      <c r="EP5" s="7"/>
      <c r="EQ5" s="7"/>
      <c r="ER5" s="7"/>
      <c r="ES5" s="7"/>
      <c r="ET5" s="32" t="s">
        <v>119</v>
      </c>
      <c r="EU5" s="7"/>
      <c r="EV5" s="290"/>
      <c r="EW5" s="291"/>
      <c r="EX5" s="291"/>
      <c r="EY5" s="291"/>
      <c r="EZ5" s="291"/>
      <c r="FA5" s="291"/>
      <c r="FB5" s="291"/>
      <c r="FC5" s="291"/>
      <c r="FD5" s="291"/>
      <c r="FE5" s="291"/>
      <c r="FF5" s="291"/>
      <c r="FG5" s="291"/>
      <c r="FH5" s="291"/>
      <c r="FI5" s="291"/>
      <c r="FJ5" s="292"/>
    </row>
    <row r="6" spans="1:166" x14ac:dyDescent="0.25">
      <c r="A6" s="296" t="s">
        <v>120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  <c r="AU6" s="296"/>
      <c r="AV6" s="296"/>
      <c r="AW6" s="296"/>
      <c r="AX6" s="296"/>
      <c r="AY6" s="296"/>
      <c r="AZ6" s="296"/>
      <c r="BA6" s="296"/>
      <c r="BB6" s="296"/>
      <c r="BC6" s="296"/>
      <c r="BD6" s="296"/>
      <c r="BE6" s="296"/>
      <c r="BF6" s="296"/>
      <c r="BG6" s="296"/>
      <c r="BH6" s="296"/>
      <c r="BI6" s="296"/>
      <c r="BJ6" s="296"/>
      <c r="BK6" s="296"/>
      <c r="BL6" s="296"/>
      <c r="BM6" s="296"/>
      <c r="BN6" s="296"/>
      <c r="BO6" s="296"/>
      <c r="BP6" s="296"/>
      <c r="BQ6" s="296"/>
      <c r="BR6" s="296"/>
      <c r="BS6" s="296"/>
      <c r="BT6" s="296"/>
      <c r="BU6" s="296"/>
      <c r="BV6" s="296"/>
      <c r="BW6" s="296"/>
      <c r="BX6" s="296"/>
      <c r="BY6" s="296"/>
      <c r="BZ6" s="296"/>
      <c r="CA6" s="296"/>
      <c r="CB6" s="296"/>
      <c r="CC6" s="296"/>
      <c r="CD6" s="296"/>
      <c r="CE6" s="296"/>
      <c r="CF6" s="296"/>
      <c r="CG6" s="296"/>
      <c r="CH6" s="296"/>
      <c r="CI6" s="296"/>
      <c r="CJ6" s="296"/>
      <c r="CK6" s="296"/>
      <c r="CL6" s="296"/>
      <c r="CM6" s="296"/>
      <c r="CN6" s="296"/>
      <c r="CO6" s="296"/>
      <c r="CP6" s="296"/>
      <c r="CQ6" s="296"/>
      <c r="CR6" s="296"/>
      <c r="CS6" s="296"/>
      <c r="CT6" s="296"/>
      <c r="CU6" s="296"/>
      <c r="CV6" s="296"/>
      <c r="CW6" s="296"/>
      <c r="CX6" s="296"/>
      <c r="CY6" s="296"/>
      <c r="CZ6" s="296"/>
      <c r="DA6" s="296"/>
      <c r="DB6" s="296"/>
      <c r="DC6" s="296"/>
      <c r="DD6" s="296"/>
      <c r="DE6" s="296"/>
      <c r="DF6" s="296"/>
      <c r="DG6" s="296"/>
      <c r="DH6" s="296"/>
      <c r="DI6" s="296"/>
      <c r="DJ6" s="296"/>
      <c r="DK6" s="296"/>
      <c r="DL6" s="296"/>
      <c r="DM6" s="296"/>
      <c r="DN6" s="296"/>
      <c r="DO6" s="296"/>
      <c r="DP6" s="296"/>
      <c r="DQ6" s="296"/>
      <c r="DR6" s="296"/>
      <c r="DS6" s="296"/>
      <c r="DT6" s="296"/>
      <c r="DU6" s="296"/>
      <c r="DV6" s="296"/>
      <c r="DW6" s="296"/>
      <c r="DX6" s="296"/>
      <c r="DY6" s="296"/>
      <c r="DZ6" s="296"/>
      <c r="EA6" s="296"/>
      <c r="EB6" s="296"/>
      <c r="EC6" s="296"/>
      <c r="ED6" s="296"/>
      <c r="EE6" s="296"/>
      <c r="EF6" s="296"/>
      <c r="EG6" s="296"/>
      <c r="EH6" s="296"/>
      <c r="EI6" s="29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</row>
    <row r="7" spans="1:166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</row>
    <row r="8" spans="1:166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317" t="s">
        <v>121</v>
      </c>
      <c r="BR8" s="318"/>
      <c r="BS8" s="318"/>
      <c r="BT8" s="318"/>
      <c r="BU8" s="318"/>
      <c r="BV8" s="318"/>
      <c r="BW8" s="318"/>
      <c r="BX8" s="318"/>
      <c r="BY8" s="318"/>
      <c r="BZ8" s="318"/>
      <c r="CA8" s="318"/>
      <c r="CB8" s="318"/>
      <c r="CC8" s="318"/>
      <c r="CD8" s="318"/>
      <c r="CE8" s="318"/>
      <c r="CF8" s="318"/>
      <c r="CG8" s="318"/>
      <c r="CH8" s="319"/>
      <c r="CI8" s="317" t="s">
        <v>122</v>
      </c>
      <c r="CJ8" s="318"/>
      <c r="CK8" s="318"/>
      <c r="CL8" s="318"/>
      <c r="CM8" s="318"/>
      <c r="CN8" s="318"/>
      <c r="CO8" s="318"/>
      <c r="CP8" s="318"/>
      <c r="CQ8" s="318"/>
      <c r="CR8" s="318"/>
      <c r="CS8" s="318"/>
      <c r="CT8" s="318"/>
      <c r="CU8" s="318"/>
      <c r="CV8" s="318"/>
      <c r="CW8" s="318"/>
      <c r="CX8" s="318"/>
      <c r="CY8" s="318"/>
      <c r="CZ8" s="319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</row>
    <row r="9" spans="1:16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8" t="s">
        <v>123</v>
      </c>
      <c r="BP9" s="7"/>
      <c r="BQ9" s="320" t="s">
        <v>124</v>
      </c>
      <c r="BR9" s="321"/>
      <c r="BS9" s="321"/>
      <c r="BT9" s="321"/>
      <c r="BU9" s="321"/>
      <c r="BV9" s="321"/>
      <c r="BW9" s="321"/>
      <c r="BX9" s="321"/>
      <c r="BY9" s="321"/>
      <c r="BZ9" s="321"/>
      <c r="CA9" s="321"/>
      <c r="CB9" s="321"/>
      <c r="CC9" s="321"/>
      <c r="CD9" s="321"/>
      <c r="CE9" s="321"/>
      <c r="CF9" s="321"/>
      <c r="CG9" s="321"/>
      <c r="CH9" s="322"/>
      <c r="CI9" s="320" t="s">
        <v>249</v>
      </c>
      <c r="CJ9" s="321"/>
      <c r="CK9" s="321"/>
      <c r="CL9" s="321"/>
      <c r="CM9" s="321"/>
      <c r="CN9" s="321"/>
      <c r="CO9" s="321"/>
      <c r="CP9" s="321"/>
      <c r="CQ9" s="321"/>
      <c r="CR9" s="321"/>
      <c r="CS9" s="321"/>
      <c r="CT9" s="321"/>
      <c r="CU9" s="321"/>
      <c r="CV9" s="321"/>
      <c r="CW9" s="321"/>
      <c r="CX9" s="321"/>
      <c r="CY9" s="321"/>
      <c r="CZ9" s="322"/>
      <c r="DA9" s="7"/>
      <c r="DB9" s="7"/>
      <c r="DC9" s="7"/>
      <c r="DD9" s="7"/>
      <c r="DE9" s="7" t="s">
        <v>125</v>
      </c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</row>
    <row r="10" spans="1:166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 t="s">
        <v>126</v>
      </c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295"/>
      <c r="EF10" s="295"/>
      <c r="EG10" s="295"/>
      <c r="EH10" s="7" t="s">
        <v>127</v>
      </c>
      <c r="EI10" s="7"/>
      <c r="EJ10" s="289"/>
      <c r="EK10" s="289"/>
      <c r="EL10" s="289"/>
      <c r="EM10" s="289"/>
      <c r="EN10" s="289"/>
      <c r="EO10" s="289"/>
      <c r="EP10" s="289"/>
      <c r="EQ10" s="289"/>
      <c r="ER10" s="289"/>
      <c r="ES10" s="293">
        <v>20</v>
      </c>
      <c r="ET10" s="293"/>
      <c r="EU10" s="293"/>
      <c r="EV10" s="293"/>
      <c r="EW10" s="294"/>
      <c r="EX10" s="294"/>
      <c r="EY10" s="294"/>
      <c r="EZ10" s="7"/>
      <c r="FA10" s="7" t="s">
        <v>128</v>
      </c>
      <c r="FB10" s="7"/>
      <c r="FC10" s="7"/>
      <c r="FD10" s="7"/>
      <c r="FE10" s="7"/>
      <c r="FF10" s="295"/>
      <c r="FG10" s="295"/>
      <c r="FH10" s="295"/>
      <c r="FI10" s="295"/>
      <c r="FJ10" s="295"/>
    </row>
    <row r="11" spans="1:166" x14ac:dyDescent="0.25">
      <c r="A11" s="7"/>
      <c r="B11" s="7"/>
      <c r="C11" s="7"/>
      <c r="D11" s="7">
        <f>7887950.94+563928.89</f>
        <v>8451879.8300000001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32" t="s">
        <v>129</v>
      </c>
      <c r="AI11" s="7"/>
      <c r="AJ11" s="289" t="s">
        <v>250</v>
      </c>
      <c r="AK11" s="289"/>
      <c r="AL11" s="289"/>
      <c r="AM11" s="289"/>
      <c r="AN11" s="289"/>
      <c r="AO11" s="289"/>
      <c r="AP11" s="289"/>
      <c r="AQ11" s="289"/>
      <c r="AR11" s="289"/>
      <c r="AS11" s="289"/>
      <c r="AT11" s="289"/>
      <c r="AU11" s="289"/>
      <c r="AV11" s="7"/>
      <c r="AW11" s="7" t="s">
        <v>130</v>
      </c>
      <c r="AX11" s="7"/>
      <c r="AY11" s="7"/>
      <c r="AZ11" s="295" t="s">
        <v>131</v>
      </c>
      <c r="BA11" s="295"/>
      <c r="BB11" s="295"/>
      <c r="BC11" s="7" t="s">
        <v>127</v>
      </c>
      <c r="BD11" s="7"/>
      <c r="BE11" s="289" t="s">
        <v>132</v>
      </c>
      <c r="BF11" s="289"/>
      <c r="BG11" s="289"/>
      <c r="BH11" s="289"/>
      <c r="BI11" s="289"/>
      <c r="BJ11" s="289"/>
      <c r="BK11" s="289"/>
      <c r="BL11" s="289"/>
      <c r="BM11" s="289"/>
      <c r="BN11" s="289"/>
      <c r="BO11" s="289"/>
      <c r="BP11" s="289"/>
      <c r="BQ11" s="293">
        <v>20</v>
      </c>
      <c r="BR11" s="293"/>
      <c r="BS11" s="293"/>
      <c r="BT11" s="293"/>
      <c r="BU11" s="294" t="s">
        <v>251</v>
      </c>
      <c r="BV11" s="294"/>
      <c r="BW11" s="294"/>
      <c r="BX11" s="7"/>
      <c r="BY11" s="7" t="s">
        <v>133</v>
      </c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 t="s">
        <v>134</v>
      </c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9"/>
      <c r="DX11" s="289">
        <f>BL22</f>
        <v>3.5</v>
      </c>
      <c r="DY11" s="289"/>
      <c r="DZ11" s="289"/>
      <c r="EA11" s="289"/>
      <c r="EB11" s="289"/>
      <c r="EC11" s="289"/>
      <c r="ED11" s="289"/>
      <c r="EE11" s="289"/>
      <c r="EF11" s="289"/>
      <c r="EG11" s="289"/>
      <c r="EH11" s="289"/>
      <c r="EI11" s="289"/>
      <c r="EJ11" s="289"/>
      <c r="EK11" s="289"/>
      <c r="EL11" s="289"/>
      <c r="EM11" s="289"/>
      <c r="EN11" s="289"/>
      <c r="EO11" s="289"/>
      <c r="EP11" s="289"/>
      <c r="EQ11" s="289"/>
      <c r="ER11" s="289"/>
      <c r="ES11" s="289"/>
      <c r="ET11" s="289"/>
      <c r="EU11" s="289"/>
      <c r="EV11" s="289"/>
      <c r="EW11" s="289"/>
      <c r="EX11" s="289"/>
      <c r="EY11" s="289"/>
      <c r="EZ11" s="289"/>
      <c r="FA11" s="289"/>
      <c r="FB11" s="289"/>
      <c r="FC11" s="7"/>
      <c r="FD11" s="7"/>
      <c r="FE11" s="7"/>
      <c r="FF11" s="7"/>
      <c r="FG11" s="7"/>
      <c r="FH11" s="7"/>
      <c r="FI11" s="7"/>
      <c r="FJ11" s="32" t="s">
        <v>135</v>
      </c>
    </row>
    <row r="12" spans="1:166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</row>
    <row r="13" spans="1:166" x14ac:dyDescent="0.25">
      <c r="A13" s="314" t="s">
        <v>136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6"/>
      <c r="AE13" s="301" t="s">
        <v>137</v>
      </c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3"/>
      <c r="BL13" s="301" t="s">
        <v>138</v>
      </c>
      <c r="BM13" s="302"/>
      <c r="BN13" s="302"/>
      <c r="BO13" s="302"/>
      <c r="BP13" s="302"/>
      <c r="BQ13" s="302"/>
      <c r="BR13" s="302"/>
      <c r="BS13" s="302"/>
      <c r="BT13" s="302"/>
      <c r="BU13" s="302"/>
      <c r="BV13" s="302"/>
      <c r="BW13" s="302"/>
      <c r="BX13" s="302"/>
      <c r="BY13" s="302"/>
      <c r="BZ13" s="303"/>
      <c r="CA13" s="301" t="s">
        <v>139</v>
      </c>
      <c r="CB13" s="302"/>
      <c r="CC13" s="302"/>
      <c r="CD13" s="302"/>
      <c r="CE13" s="302"/>
      <c r="CF13" s="302"/>
      <c r="CG13" s="302"/>
      <c r="CH13" s="302"/>
      <c r="CI13" s="302"/>
      <c r="CJ13" s="302"/>
      <c r="CK13" s="302"/>
      <c r="CL13" s="302"/>
      <c r="CM13" s="302"/>
      <c r="CN13" s="302"/>
      <c r="CO13" s="303"/>
      <c r="CP13" s="314" t="s">
        <v>140</v>
      </c>
      <c r="CQ13" s="315"/>
      <c r="CR13" s="315"/>
      <c r="CS13" s="315"/>
      <c r="CT13" s="315"/>
      <c r="CU13" s="315"/>
      <c r="CV13" s="315"/>
      <c r="CW13" s="31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315"/>
      <c r="DM13" s="315"/>
      <c r="DN13" s="315"/>
      <c r="DO13" s="315"/>
      <c r="DP13" s="315"/>
      <c r="DQ13" s="315"/>
      <c r="DR13" s="315"/>
      <c r="DS13" s="315"/>
      <c r="DT13" s="315"/>
      <c r="DU13" s="315"/>
      <c r="DV13" s="316"/>
      <c r="DW13" s="307" t="s">
        <v>141</v>
      </c>
      <c r="DX13" s="308"/>
      <c r="DY13" s="308"/>
      <c r="DZ13" s="308"/>
      <c r="EA13" s="308"/>
      <c r="EB13" s="308"/>
      <c r="EC13" s="308"/>
      <c r="ED13" s="308"/>
      <c r="EE13" s="308"/>
      <c r="EF13" s="308"/>
      <c r="EG13" s="308"/>
      <c r="EH13" s="308"/>
      <c r="EI13" s="308"/>
      <c r="EJ13" s="308"/>
      <c r="EK13" s="308"/>
      <c r="EL13" s="308"/>
      <c r="EM13" s="308"/>
      <c r="EN13" s="308"/>
      <c r="EO13" s="308"/>
      <c r="EP13" s="308"/>
      <c r="EQ13" s="308"/>
      <c r="ER13" s="308"/>
      <c r="ES13" s="308"/>
      <c r="ET13" s="308"/>
      <c r="EU13" s="309"/>
      <c r="EV13" s="307" t="s">
        <v>4</v>
      </c>
      <c r="EW13" s="308"/>
      <c r="EX13" s="308"/>
      <c r="EY13" s="308"/>
      <c r="EZ13" s="308"/>
      <c r="FA13" s="308"/>
      <c r="FB13" s="308"/>
      <c r="FC13" s="308"/>
      <c r="FD13" s="308"/>
      <c r="FE13" s="308"/>
      <c r="FF13" s="308"/>
      <c r="FG13" s="308"/>
      <c r="FH13" s="308"/>
      <c r="FI13" s="308"/>
      <c r="FJ13" s="309"/>
    </row>
    <row r="14" spans="1:166" x14ac:dyDescent="0.25">
      <c r="A14" s="310" t="s">
        <v>142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2"/>
      <c r="U14" s="298" t="s">
        <v>143</v>
      </c>
      <c r="V14" s="299"/>
      <c r="W14" s="299"/>
      <c r="X14" s="299"/>
      <c r="Y14" s="299"/>
      <c r="Z14" s="299"/>
      <c r="AA14" s="299"/>
      <c r="AB14" s="299"/>
      <c r="AC14" s="299"/>
      <c r="AD14" s="300"/>
      <c r="AE14" s="304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5"/>
      <c r="AQ14" s="305"/>
      <c r="AR14" s="305"/>
      <c r="AS14" s="305"/>
      <c r="AT14" s="305"/>
      <c r="AU14" s="305"/>
      <c r="AV14" s="305"/>
      <c r="AW14" s="305"/>
      <c r="AX14" s="305"/>
      <c r="AY14" s="305"/>
      <c r="AZ14" s="305"/>
      <c r="BA14" s="305"/>
      <c r="BB14" s="305"/>
      <c r="BC14" s="305"/>
      <c r="BD14" s="305"/>
      <c r="BE14" s="305"/>
      <c r="BF14" s="305"/>
      <c r="BG14" s="305"/>
      <c r="BH14" s="305"/>
      <c r="BI14" s="305"/>
      <c r="BJ14" s="305"/>
      <c r="BK14" s="306"/>
      <c r="BL14" s="304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W14" s="305"/>
      <c r="BX14" s="305"/>
      <c r="BY14" s="305"/>
      <c r="BZ14" s="306"/>
      <c r="CA14" s="304"/>
      <c r="CB14" s="305"/>
      <c r="CC14" s="305"/>
      <c r="CD14" s="305"/>
      <c r="CE14" s="305"/>
      <c r="CF14" s="305"/>
      <c r="CG14" s="305"/>
      <c r="CH14" s="305"/>
      <c r="CI14" s="305"/>
      <c r="CJ14" s="305"/>
      <c r="CK14" s="305"/>
      <c r="CL14" s="305"/>
      <c r="CM14" s="305"/>
      <c r="CN14" s="305"/>
      <c r="CO14" s="306"/>
      <c r="CP14" s="313" t="s">
        <v>144</v>
      </c>
      <c r="CQ14" s="313"/>
      <c r="CR14" s="313"/>
      <c r="CS14" s="313"/>
      <c r="CT14" s="313"/>
      <c r="CU14" s="313"/>
      <c r="CV14" s="313"/>
      <c r="CW14" s="313"/>
      <c r="CX14" s="313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3"/>
      <c r="DV14" s="313"/>
      <c r="DW14" s="310"/>
      <c r="DX14" s="311"/>
      <c r="DY14" s="311"/>
      <c r="DZ14" s="311"/>
      <c r="EA14" s="311"/>
      <c r="EB14" s="311"/>
      <c r="EC14" s="311"/>
      <c r="ED14" s="311"/>
      <c r="EE14" s="311"/>
      <c r="EF14" s="311"/>
      <c r="EG14" s="311"/>
      <c r="EH14" s="311"/>
      <c r="EI14" s="311"/>
      <c r="EJ14" s="311"/>
      <c r="EK14" s="311"/>
      <c r="EL14" s="311"/>
      <c r="EM14" s="311"/>
      <c r="EN14" s="311"/>
      <c r="EO14" s="311"/>
      <c r="EP14" s="311"/>
      <c r="EQ14" s="311"/>
      <c r="ER14" s="311"/>
      <c r="ES14" s="311"/>
      <c r="ET14" s="311"/>
      <c r="EU14" s="312"/>
      <c r="EV14" s="310"/>
      <c r="EW14" s="311"/>
      <c r="EX14" s="311"/>
      <c r="EY14" s="311"/>
      <c r="EZ14" s="311"/>
      <c r="FA14" s="311"/>
      <c r="FB14" s="311"/>
      <c r="FC14" s="311"/>
      <c r="FD14" s="311"/>
      <c r="FE14" s="311"/>
      <c r="FF14" s="311"/>
      <c r="FG14" s="311"/>
      <c r="FH14" s="311"/>
      <c r="FI14" s="311"/>
      <c r="FJ14" s="312"/>
    </row>
    <row r="15" spans="1:166" x14ac:dyDescent="0.25">
      <c r="A15" s="297">
        <v>1</v>
      </c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>
        <v>2</v>
      </c>
      <c r="V15" s="297"/>
      <c r="W15" s="297"/>
      <c r="X15" s="297"/>
      <c r="Y15" s="297"/>
      <c r="Z15" s="297"/>
      <c r="AA15" s="297"/>
      <c r="AB15" s="297"/>
      <c r="AC15" s="297"/>
      <c r="AD15" s="297"/>
      <c r="AE15" s="297">
        <v>3</v>
      </c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7"/>
      <c r="AZ15" s="297"/>
      <c r="BA15" s="297"/>
      <c r="BB15" s="297"/>
      <c r="BC15" s="297"/>
      <c r="BD15" s="297"/>
      <c r="BE15" s="297"/>
      <c r="BF15" s="297"/>
      <c r="BG15" s="297"/>
      <c r="BH15" s="297"/>
      <c r="BI15" s="297"/>
      <c r="BJ15" s="297"/>
      <c r="BK15" s="297"/>
      <c r="BL15" s="297">
        <v>4</v>
      </c>
      <c r="BM15" s="297"/>
      <c r="BN15" s="297"/>
      <c r="BO15" s="297"/>
      <c r="BP15" s="297"/>
      <c r="BQ15" s="297"/>
      <c r="BR15" s="297"/>
      <c r="BS15" s="297"/>
      <c r="BT15" s="297"/>
      <c r="BU15" s="297"/>
      <c r="BV15" s="297"/>
      <c r="BW15" s="297"/>
      <c r="BX15" s="297"/>
      <c r="BY15" s="297"/>
      <c r="BZ15" s="297"/>
      <c r="CA15" s="297">
        <v>5</v>
      </c>
      <c r="CB15" s="297"/>
      <c r="CC15" s="297"/>
      <c r="CD15" s="297"/>
      <c r="CE15" s="297"/>
      <c r="CF15" s="297"/>
      <c r="CG15" s="297"/>
      <c r="CH15" s="297"/>
      <c r="CI15" s="297"/>
      <c r="CJ15" s="297"/>
      <c r="CK15" s="297"/>
      <c r="CL15" s="297"/>
      <c r="CM15" s="297"/>
      <c r="CN15" s="297"/>
      <c r="CO15" s="297"/>
      <c r="CP15" s="297">
        <v>6</v>
      </c>
      <c r="CQ15" s="297"/>
      <c r="CR15" s="297"/>
      <c r="CS15" s="297"/>
      <c r="CT15" s="297"/>
      <c r="CU15" s="297"/>
      <c r="CV15" s="297"/>
      <c r="CW15" s="297"/>
      <c r="CX15" s="297"/>
      <c r="CY15" s="297"/>
      <c r="CZ15" s="297"/>
      <c r="DA15" s="297">
        <v>7</v>
      </c>
      <c r="DB15" s="297"/>
      <c r="DC15" s="297"/>
      <c r="DD15" s="297"/>
      <c r="DE15" s="297"/>
      <c r="DF15" s="297"/>
      <c r="DG15" s="297"/>
      <c r="DH15" s="297"/>
      <c r="DI15" s="297"/>
      <c r="DJ15" s="297"/>
      <c r="DK15" s="297"/>
      <c r="DL15" s="297">
        <v>8</v>
      </c>
      <c r="DM15" s="297"/>
      <c r="DN15" s="297"/>
      <c r="DO15" s="297"/>
      <c r="DP15" s="297"/>
      <c r="DQ15" s="297"/>
      <c r="DR15" s="297"/>
      <c r="DS15" s="297"/>
      <c r="DT15" s="297"/>
      <c r="DU15" s="297"/>
      <c r="DV15" s="297"/>
      <c r="DW15" s="297">
        <v>9</v>
      </c>
      <c r="DX15" s="297"/>
      <c r="DY15" s="297"/>
      <c r="DZ15" s="297"/>
      <c r="EA15" s="297"/>
      <c r="EB15" s="297"/>
      <c r="EC15" s="297"/>
      <c r="ED15" s="297"/>
      <c r="EE15" s="297"/>
      <c r="EF15" s="297"/>
      <c r="EG15" s="297"/>
      <c r="EH15" s="297"/>
      <c r="EI15" s="297"/>
      <c r="EJ15" s="297"/>
      <c r="EK15" s="297"/>
      <c r="EL15" s="297"/>
      <c r="EM15" s="297"/>
      <c r="EN15" s="297"/>
      <c r="EO15" s="297"/>
      <c r="EP15" s="297"/>
      <c r="EQ15" s="297"/>
      <c r="ER15" s="297"/>
      <c r="ES15" s="297"/>
      <c r="ET15" s="297"/>
      <c r="EU15" s="297"/>
      <c r="EV15" s="297">
        <v>10</v>
      </c>
      <c r="EW15" s="297"/>
      <c r="EX15" s="297"/>
      <c r="EY15" s="297"/>
      <c r="EZ15" s="297"/>
      <c r="FA15" s="297"/>
      <c r="FB15" s="297"/>
      <c r="FC15" s="297"/>
      <c r="FD15" s="297"/>
      <c r="FE15" s="297"/>
      <c r="FF15" s="297"/>
      <c r="FG15" s="297"/>
      <c r="FH15" s="297"/>
      <c r="FI15" s="297"/>
      <c r="FJ15" s="297"/>
    </row>
    <row r="16" spans="1:166" x14ac:dyDescent="0.25">
      <c r="A16" s="323" t="s">
        <v>145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3" t="s">
        <v>146</v>
      </c>
      <c r="AF16" s="323"/>
      <c r="AG16" s="323"/>
      <c r="AH16" s="323"/>
      <c r="AI16" s="323"/>
      <c r="AJ16" s="323"/>
      <c r="AK16" s="323"/>
      <c r="AL16" s="323"/>
      <c r="AM16" s="323"/>
      <c r="AN16" s="323"/>
      <c r="AO16" s="323"/>
      <c r="AP16" s="323"/>
      <c r="AQ16" s="323"/>
      <c r="AR16" s="323"/>
      <c r="AS16" s="323"/>
      <c r="AT16" s="323"/>
      <c r="AU16" s="323"/>
      <c r="AV16" s="323"/>
      <c r="AW16" s="323"/>
      <c r="AX16" s="323"/>
      <c r="AY16" s="323"/>
      <c r="AZ16" s="323"/>
      <c r="BA16" s="323"/>
      <c r="BB16" s="323"/>
      <c r="BC16" s="323"/>
      <c r="BD16" s="323"/>
      <c r="BE16" s="323"/>
      <c r="BF16" s="323"/>
      <c r="BG16" s="323"/>
      <c r="BH16" s="323"/>
      <c r="BI16" s="323"/>
      <c r="BJ16" s="323"/>
      <c r="BK16" s="323"/>
      <c r="BL16" s="324">
        <v>0.5</v>
      </c>
      <c r="BM16" s="324"/>
      <c r="BN16" s="324"/>
      <c r="BO16" s="324"/>
      <c r="BP16" s="324"/>
      <c r="BQ16" s="324"/>
      <c r="BR16" s="324"/>
      <c r="BS16" s="324"/>
      <c r="BT16" s="324"/>
      <c r="BU16" s="324"/>
      <c r="BV16" s="324"/>
      <c r="BW16" s="324"/>
      <c r="BX16" s="324"/>
      <c r="BY16" s="324"/>
      <c r="BZ16" s="324"/>
      <c r="CA16" s="325">
        <v>47544</v>
      </c>
      <c r="CB16" s="325"/>
      <c r="CC16" s="325"/>
      <c r="CD16" s="325"/>
      <c r="CE16" s="325"/>
      <c r="CF16" s="325"/>
      <c r="CG16" s="325"/>
      <c r="CH16" s="325"/>
      <c r="CI16" s="325"/>
      <c r="CJ16" s="325"/>
      <c r="CK16" s="325"/>
      <c r="CL16" s="325"/>
      <c r="CM16" s="325"/>
      <c r="CN16" s="325"/>
      <c r="CO16" s="325"/>
      <c r="CP16" s="325">
        <f>CA16*15%</f>
        <v>7131.5999999999995</v>
      </c>
      <c r="CQ16" s="325"/>
      <c r="CR16" s="325"/>
      <c r="CS16" s="325"/>
      <c r="CT16" s="325"/>
      <c r="CU16" s="325"/>
      <c r="CV16" s="325"/>
      <c r="CW16" s="325"/>
      <c r="CX16" s="325"/>
      <c r="CY16" s="325"/>
      <c r="CZ16" s="325"/>
      <c r="DA16" s="324"/>
      <c r="DB16" s="324"/>
      <c r="DC16" s="324"/>
      <c r="DD16" s="324"/>
      <c r="DE16" s="324"/>
      <c r="DF16" s="324"/>
      <c r="DG16" s="324"/>
      <c r="DH16" s="324"/>
      <c r="DI16" s="324"/>
      <c r="DJ16" s="324"/>
      <c r="DK16" s="324"/>
      <c r="DL16" s="324"/>
      <c r="DM16" s="324"/>
      <c r="DN16" s="324"/>
      <c r="DO16" s="324"/>
      <c r="DP16" s="324"/>
      <c r="DQ16" s="324"/>
      <c r="DR16" s="324"/>
      <c r="DS16" s="324"/>
      <c r="DT16" s="324"/>
      <c r="DU16" s="324"/>
      <c r="DV16" s="324"/>
      <c r="DW16" s="325">
        <f t="shared" ref="DW16:DW20" si="0">CA16+CP16</f>
        <v>54675.6</v>
      </c>
      <c r="DX16" s="325"/>
      <c r="DY16" s="325"/>
      <c r="DZ16" s="325"/>
      <c r="EA16" s="325"/>
      <c r="EB16" s="325"/>
      <c r="EC16" s="325"/>
      <c r="ED16" s="325"/>
      <c r="EE16" s="325"/>
      <c r="EF16" s="325"/>
      <c r="EG16" s="325"/>
      <c r="EH16" s="325"/>
      <c r="EI16" s="325"/>
      <c r="EJ16" s="325"/>
      <c r="EK16" s="325"/>
      <c r="EL16" s="325"/>
      <c r="EM16" s="325"/>
      <c r="EN16" s="325"/>
      <c r="EO16" s="325"/>
      <c r="EP16" s="325"/>
      <c r="EQ16" s="325"/>
      <c r="ER16" s="325"/>
      <c r="ES16" s="325"/>
      <c r="ET16" s="325"/>
      <c r="EU16" s="325"/>
      <c r="EV16" s="323"/>
      <c r="EW16" s="323"/>
      <c r="EX16" s="323"/>
      <c r="EY16" s="323"/>
      <c r="EZ16" s="323"/>
      <c r="FA16" s="323"/>
      <c r="FB16" s="323"/>
      <c r="FC16" s="323"/>
      <c r="FD16" s="323"/>
      <c r="FE16" s="323"/>
      <c r="FF16" s="323"/>
      <c r="FG16" s="323"/>
      <c r="FH16" s="323"/>
      <c r="FI16" s="323"/>
      <c r="FJ16" s="323"/>
    </row>
    <row r="17" spans="1:166" x14ac:dyDescent="0.25">
      <c r="A17" s="323" t="s">
        <v>145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3" t="s">
        <v>147</v>
      </c>
      <c r="AF17" s="323"/>
      <c r="AG17" s="323"/>
      <c r="AH17" s="323"/>
      <c r="AI17" s="323"/>
      <c r="AJ17" s="323"/>
      <c r="AK17" s="323"/>
      <c r="AL17" s="323"/>
      <c r="AM17" s="323"/>
      <c r="AN17" s="323"/>
      <c r="AO17" s="323"/>
      <c r="AP17" s="323"/>
      <c r="AQ17" s="323"/>
      <c r="AR17" s="323"/>
      <c r="AS17" s="323"/>
      <c r="AT17" s="323"/>
      <c r="AU17" s="323"/>
      <c r="AV17" s="323"/>
      <c r="AW17" s="323"/>
      <c r="AX17" s="323"/>
      <c r="AY17" s="323"/>
      <c r="AZ17" s="323"/>
      <c r="BA17" s="323"/>
      <c r="BB17" s="323"/>
      <c r="BC17" s="323"/>
      <c r="BD17" s="323"/>
      <c r="BE17" s="323"/>
      <c r="BF17" s="323"/>
      <c r="BG17" s="323"/>
      <c r="BH17" s="323"/>
      <c r="BI17" s="323"/>
      <c r="BJ17" s="323"/>
      <c r="BK17" s="323"/>
      <c r="BL17" s="324">
        <v>1</v>
      </c>
      <c r="BM17" s="324"/>
      <c r="BN17" s="324"/>
      <c r="BO17" s="324"/>
      <c r="BP17" s="324"/>
      <c r="BQ17" s="324"/>
      <c r="BR17" s="324"/>
      <c r="BS17" s="324"/>
      <c r="BT17" s="324"/>
      <c r="BU17" s="324"/>
      <c r="BV17" s="324"/>
      <c r="BW17" s="324"/>
      <c r="BX17" s="324"/>
      <c r="BY17" s="324"/>
      <c r="BZ17" s="324"/>
      <c r="CA17" s="325">
        <v>47544</v>
      </c>
      <c r="CB17" s="325"/>
      <c r="CC17" s="325"/>
      <c r="CD17" s="325"/>
      <c r="CE17" s="325"/>
      <c r="CF17" s="325"/>
      <c r="CG17" s="325"/>
      <c r="CH17" s="325"/>
      <c r="CI17" s="325"/>
      <c r="CJ17" s="325"/>
      <c r="CK17" s="325"/>
      <c r="CL17" s="325"/>
      <c r="CM17" s="325"/>
      <c r="CN17" s="325"/>
      <c r="CO17" s="325"/>
      <c r="CP17" s="325">
        <f t="shared" ref="CP17:CP19" si="1">CA17*15%</f>
        <v>7131.5999999999995</v>
      </c>
      <c r="CQ17" s="325"/>
      <c r="CR17" s="325"/>
      <c r="CS17" s="325"/>
      <c r="CT17" s="325"/>
      <c r="CU17" s="325"/>
      <c r="CV17" s="325"/>
      <c r="CW17" s="325"/>
      <c r="CX17" s="325"/>
      <c r="CY17" s="325"/>
      <c r="CZ17" s="325"/>
      <c r="DA17" s="324"/>
      <c r="DB17" s="324"/>
      <c r="DC17" s="324"/>
      <c r="DD17" s="324"/>
      <c r="DE17" s="324"/>
      <c r="DF17" s="324"/>
      <c r="DG17" s="324"/>
      <c r="DH17" s="324"/>
      <c r="DI17" s="324"/>
      <c r="DJ17" s="324"/>
      <c r="DK17" s="324"/>
      <c r="DL17" s="324"/>
      <c r="DM17" s="324"/>
      <c r="DN17" s="324"/>
      <c r="DO17" s="324"/>
      <c r="DP17" s="324"/>
      <c r="DQ17" s="324"/>
      <c r="DR17" s="324"/>
      <c r="DS17" s="324"/>
      <c r="DT17" s="324"/>
      <c r="DU17" s="324"/>
      <c r="DV17" s="324"/>
      <c r="DW17" s="325">
        <f>CA17+CP17</f>
        <v>54675.6</v>
      </c>
      <c r="DX17" s="325"/>
      <c r="DY17" s="325"/>
      <c r="DZ17" s="325"/>
      <c r="EA17" s="325"/>
      <c r="EB17" s="325"/>
      <c r="EC17" s="325"/>
      <c r="ED17" s="325"/>
      <c r="EE17" s="325"/>
      <c r="EF17" s="325"/>
      <c r="EG17" s="325"/>
      <c r="EH17" s="325"/>
      <c r="EI17" s="325"/>
      <c r="EJ17" s="325"/>
      <c r="EK17" s="325"/>
      <c r="EL17" s="325"/>
      <c r="EM17" s="325"/>
      <c r="EN17" s="325"/>
      <c r="EO17" s="325"/>
      <c r="EP17" s="325"/>
      <c r="EQ17" s="325"/>
      <c r="ER17" s="325"/>
      <c r="ES17" s="325"/>
      <c r="ET17" s="325"/>
      <c r="EU17" s="325"/>
      <c r="EV17" s="323"/>
      <c r="EW17" s="323"/>
      <c r="EX17" s="323"/>
      <c r="EY17" s="323"/>
      <c r="EZ17" s="323"/>
      <c r="FA17" s="323"/>
      <c r="FB17" s="323"/>
      <c r="FC17" s="323"/>
      <c r="FD17" s="323"/>
      <c r="FE17" s="323"/>
      <c r="FF17" s="323"/>
      <c r="FG17" s="323"/>
      <c r="FH17" s="323"/>
      <c r="FI17" s="323"/>
      <c r="FJ17" s="323"/>
    </row>
    <row r="18" spans="1:166" x14ac:dyDescent="0.25">
      <c r="A18" s="323" t="s">
        <v>145</v>
      </c>
      <c r="B18" s="323"/>
      <c r="C18" s="323"/>
      <c r="D18" s="323"/>
      <c r="E18" s="323"/>
      <c r="F18" s="323"/>
      <c r="G18" s="323"/>
      <c r="H18" s="32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3" t="s">
        <v>148</v>
      </c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C18" s="323"/>
      <c r="BD18" s="323"/>
      <c r="BE18" s="323"/>
      <c r="BF18" s="323"/>
      <c r="BG18" s="323"/>
      <c r="BH18" s="323"/>
      <c r="BI18" s="323"/>
      <c r="BJ18" s="323"/>
      <c r="BK18" s="323"/>
      <c r="BL18" s="324">
        <v>1</v>
      </c>
      <c r="BM18" s="324"/>
      <c r="BN18" s="324"/>
      <c r="BO18" s="324"/>
      <c r="BP18" s="324"/>
      <c r="BQ18" s="324"/>
      <c r="BR18" s="324"/>
      <c r="BS18" s="324"/>
      <c r="BT18" s="324"/>
      <c r="BU18" s="324"/>
      <c r="BV18" s="324"/>
      <c r="BW18" s="324"/>
      <c r="BX18" s="324"/>
      <c r="BY18" s="324"/>
      <c r="BZ18" s="324"/>
      <c r="CA18" s="325">
        <v>63393</v>
      </c>
      <c r="CB18" s="325"/>
      <c r="CC18" s="325"/>
      <c r="CD18" s="325"/>
      <c r="CE18" s="325"/>
      <c r="CF18" s="325"/>
      <c r="CG18" s="325"/>
      <c r="CH18" s="325"/>
      <c r="CI18" s="325"/>
      <c r="CJ18" s="325"/>
      <c r="CK18" s="325"/>
      <c r="CL18" s="325"/>
      <c r="CM18" s="325"/>
      <c r="CN18" s="325"/>
      <c r="CO18" s="325"/>
      <c r="CP18" s="325">
        <f t="shared" si="1"/>
        <v>9508.9499999999989</v>
      </c>
      <c r="CQ18" s="325"/>
      <c r="CR18" s="325"/>
      <c r="CS18" s="325"/>
      <c r="CT18" s="325"/>
      <c r="CU18" s="325"/>
      <c r="CV18" s="325"/>
      <c r="CW18" s="325"/>
      <c r="CX18" s="325"/>
      <c r="CY18" s="325"/>
      <c r="CZ18" s="325"/>
      <c r="DA18" s="324"/>
      <c r="DB18" s="324"/>
      <c r="DC18" s="324"/>
      <c r="DD18" s="324"/>
      <c r="DE18" s="324"/>
      <c r="DF18" s="324"/>
      <c r="DG18" s="324"/>
      <c r="DH18" s="324"/>
      <c r="DI18" s="324"/>
      <c r="DJ18" s="324"/>
      <c r="DK18" s="324"/>
      <c r="DL18" s="324"/>
      <c r="DM18" s="324"/>
      <c r="DN18" s="324"/>
      <c r="DO18" s="324"/>
      <c r="DP18" s="324"/>
      <c r="DQ18" s="324"/>
      <c r="DR18" s="324"/>
      <c r="DS18" s="324"/>
      <c r="DT18" s="324"/>
      <c r="DU18" s="324"/>
      <c r="DV18" s="324"/>
      <c r="DW18" s="325">
        <f t="shared" si="0"/>
        <v>72901.95</v>
      </c>
      <c r="DX18" s="325"/>
      <c r="DY18" s="325"/>
      <c r="DZ18" s="325"/>
      <c r="EA18" s="325"/>
      <c r="EB18" s="325"/>
      <c r="EC18" s="325"/>
      <c r="ED18" s="325"/>
      <c r="EE18" s="325"/>
      <c r="EF18" s="325"/>
      <c r="EG18" s="325"/>
      <c r="EH18" s="325"/>
      <c r="EI18" s="325"/>
      <c r="EJ18" s="325"/>
      <c r="EK18" s="325"/>
      <c r="EL18" s="325"/>
      <c r="EM18" s="325"/>
      <c r="EN18" s="325"/>
      <c r="EO18" s="325"/>
      <c r="EP18" s="325"/>
      <c r="EQ18" s="325"/>
      <c r="ER18" s="325"/>
      <c r="ES18" s="325"/>
      <c r="ET18" s="325"/>
      <c r="EU18" s="325"/>
      <c r="EV18" s="323"/>
      <c r="EW18" s="323"/>
      <c r="EX18" s="323"/>
      <c r="EY18" s="323"/>
      <c r="EZ18" s="323"/>
      <c r="FA18" s="323"/>
      <c r="FB18" s="323"/>
      <c r="FC18" s="323"/>
      <c r="FD18" s="323"/>
      <c r="FE18" s="323"/>
      <c r="FF18" s="323"/>
      <c r="FG18" s="323"/>
      <c r="FH18" s="323"/>
      <c r="FI18" s="323"/>
      <c r="FJ18" s="323"/>
    </row>
    <row r="19" spans="1:166" x14ac:dyDescent="0.25">
      <c r="A19" s="323" t="s">
        <v>149</v>
      </c>
      <c r="B19" s="323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3" t="s">
        <v>238</v>
      </c>
      <c r="AF19" s="323"/>
      <c r="AG19" s="323"/>
      <c r="AH19" s="323"/>
      <c r="AI19" s="323"/>
      <c r="AJ19" s="323"/>
      <c r="AK19" s="323"/>
      <c r="AL19" s="323"/>
      <c r="AM19" s="323"/>
      <c r="AN19" s="323"/>
      <c r="AO19" s="323"/>
      <c r="AP19" s="323"/>
      <c r="AQ19" s="323"/>
      <c r="AR19" s="323"/>
      <c r="AS19" s="323"/>
      <c r="AT19" s="323"/>
      <c r="AU19" s="323"/>
      <c r="AV19" s="323"/>
      <c r="AW19" s="323"/>
      <c r="AX19" s="323"/>
      <c r="AY19" s="323"/>
      <c r="AZ19" s="323"/>
      <c r="BA19" s="323"/>
      <c r="BB19" s="323"/>
      <c r="BC19" s="323"/>
      <c r="BD19" s="323"/>
      <c r="BE19" s="323"/>
      <c r="BF19" s="323"/>
      <c r="BG19" s="323"/>
      <c r="BH19" s="323"/>
      <c r="BI19" s="323"/>
      <c r="BJ19" s="323"/>
      <c r="BK19" s="323"/>
      <c r="BL19" s="324">
        <v>0.5</v>
      </c>
      <c r="BM19" s="324"/>
      <c r="BN19" s="324"/>
      <c r="BO19" s="324"/>
      <c r="BP19" s="324"/>
      <c r="BQ19" s="324"/>
      <c r="BR19" s="324"/>
      <c r="BS19" s="324"/>
      <c r="BT19" s="324"/>
      <c r="BU19" s="324"/>
      <c r="BV19" s="324"/>
      <c r="BW19" s="324"/>
      <c r="BX19" s="324"/>
      <c r="BY19" s="324"/>
      <c r="BZ19" s="324"/>
      <c r="CA19" s="324">
        <v>45000</v>
      </c>
      <c r="CB19" s="324"/>
      <c r="CC19" s="324"/>
      <c r="CD19" s="324"/>
      <c r="CE19" s="324"/>
      <c r="CF19" s="324"/>
      <c r="CG19" s="324"/>
      <c r="CH19" s="324"/>
      <c r="CI19" s="324"/>
      <c r="CJ19" s="324"/>
      <c r="CK19" s="324"/>
      <c r="CL19" s="324"/>
      <c r="CM19" s="324"/>
      <c r="CN19" s="324"/>
      <c r="CO19" s="324"/>
      <c r="CP19" s="325">
        <f t="shared" si="1"/>
        <v>6750</v>
      </c>
      <c r="CQ19" s="325"/>
      <c r="CR19" s="325"/>
      <c r="CS19" s="325"/>
      <c r="CT19" s="325"/>
      <c r="CU19" s="325"/>
      <c r="CV19" s="325"/>
      <c r="CW19" s="325"/>
      <c r="CX19" s="325"/>
      <c r="CY19" s="325"/>
      <c r="CZ19" s="325"/>
      <c r="DA19" s="324"/>
      <c r="DB19" s="324"/>
      <c r="DC19" s="324"/>
      <c r="DD19" s="324"/>
      <c r="DE19" s="324"/>
      <c r="DF19" s="324"/>
      <c r="DG19" s="324"/>
      <c r="DH19" s="324"/>
      <c r="DI19" s="324"/>
      <c r="DJ19" s="324"/>
      <c r="DK19" s="324"/>
      <c r="DL19" s="324"/>
      <c r="DM19" s="324"/>
      <c r="DN19" s="324"/>
      <c r="DO19" s="324"/>
      <c r="DP19" s="324"/>
      <c r="DQ19" s="324"/>
      <c r="DR19" s="324"/>
      <c r="DS19" s="324"/>
      <c r="DT19" s="324"/>
      <c r="DU19" s="324"/>
      <c r="DV19" s="324"/>
      <c r="DW19" s="325">
        <f t="shared" si="0"/>
        <v>51750</v>
      </c>
      <c r="DX19" s="325"/>
      <c r="DY19" s="325"/>
      <c r="DZ19" s="325"/>
      <c r="EA19" s="325"/>
      <c r="EB19" s="325"/>
      <c r="EC19" s="325"/>
      <c r="ED19" s="325"/>
      <c r="EE19" s="325"/>
      <c r="EF19" s="325"/>
      <c r="EG19" s="325"/>
      <c r="EH19" s="325"/>
      <c r="EI19" s="325"/>
      <c r="EJ19" s="325"/>
      <c r="EK19" s="325"/>
      <c r="EL19" s="325"/>
      <c r="EM19" s="325"/>
      <c r="EN19" s="325"/>
      <c r="EO19" s="325"/>
      <c r="EP19" s="325"/>
      <c r="EQ19" s="325"/>
      <c r="ER19" s="325"/>
      <c r="ES19" s="325"/>
      <c r="ET19" s="325"/>
      <c r="EU19" s="325"/>
      <c r="EV19" s="323"/>
      <c r="EW19" s="323"/>
      <c r="EX19" s="323"/>
      <c r="EY19" s="323"/>
      <c r="EZ19" s="323"/>
      <c r="FA19" s="323"/>
      <c r="FB19" s="323"/>
      <c r="FC19" s="323"/>
      <c r="FD19" s="323"/>
      <c r="FE19" s="323"/>
      <c r="FF19" s="323"/>
      <c r="FG19" s="323"/>
      <c r="FH19" s="323"/>
      <c r="FI19" s="323"/>
      <c r="FJ19" s="323"/>
    </row>
    <row r="20" spans="1:166" x14ac:dyDescent="0.25">
      <c r="A20" s="323" t="s">
        <v>149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3" t="s">
        <v>150</v>
      </c>
      <c r="AF20" s="323"/>
      <c r="AG20" s="323"/>
      <c r="AH20" s="323"/>
      <c r="AI20" s="323"/>
      <c r="AJ20" s="323"/>
      <c r="AK20" s="323"/>
      <c r="AL20" s="323"/>
      <c r="AM20" s="323"/>
      <c r="AN20" s="323"/>
      <c r="AO20" s="323"/>
      <c r="AP20" s="323"/>
      <c r="AQ20" s="323"/>
      <c r="AR20" s="323"/>
      <c r="AS20" s="323"/>
      <c r="AT20" s="323"/>
      <c r="AU20" s="323"/>
      <c r="AV20" s="323"/>
      <c r="AW20" s="323"/>
      <c r="AX20" s="323"/>
      <c r="AY20" s="323"/>
      <c r="AZ20" s="323"/>
      <c r="BA20" s="323"/>
      <c r="BB20" s="323"/>
      <c r="BC20" s="323"/>
      <c r="BD20" s="323"/>
      <c r="BE20" s="323"/>
      <c r="BF20" s="323"/>
      <c r="BG20" s="323"/>
      <c r="BH20" s="323"/>
      <c r="BI20" s="323"/>
      <c r="BJ20" s="323"/>
      <c r="BK20" s="323"/>
      <c r="BL20" s="324">
        <v>0.5</v>
      </c>
      <c r="BM20" s="324"/>
      <c r="BN20" s="324"/>
      <c r="BO20" s="324"/>
      <c r="BP20" s="324"/>
      <c r="BQ20" s="324"/>
      <c r="BR20" s="324"/>
      <c r="BS20" s="324"/>
      <c r="BT20" s="324"/>
      <c r="BU20" s="324"/>
      <c r="BV20" s="324"/>
      <c r="BW20" s="324"/>
      <c r="BX20" s="324"/>
      <c r="BY20" s="324"/>
      <c r="BZ20" s="324"/>
      <c r="CA20" s="324">
        <v>14000</v>
      </c>
      <c r="CB20" s="324"/>
      <c r="CC20" s="324"/>
      <c r="CD20" s="324"/>
      <c r="CE20" s="324"/>
      <c r="CF20" s="324"/>
      <c r="CG20" s="324"/>
      <c r="CH20" s="324"/>
      <c r="CI20" s="324"/>
      <c r="CJ20" s="324"/>
      <c r="CK20" s="324"/>
      <c r="CL20" s="324"/>
      <c r="CM20" s="324"/>
      <c r="CN20" s="324"/>
      <c r="CO20" s="324"/>
      <c r="CP20" s="325">
        <f>CA20*15%</f>
        <v>2100</v>
      </c>
      <c r="CQ20" s="325"/>
      <c r="CR20" s="325"/>
      <c r="CS20" s="325"/>
      <c r="CT20" s="325"/>
      <c r="CU20" s="325"/>
      <c r="CV20" s="325"/>
      <c r="CW20" s="325"/>
      <c r="CX20" s="325"/>
      <c r="CY20" s="325"/>
      <c r="CZ20" s="325"/>
      <c r="DA20" s="324"/>
      <c r="DB20" s="324"/>
      <c r="DC20" s="324"/>
      <c r="DD20" s="324"/>
      <c r="DE20" s="324"/>
      <c r="DF20" s="324"/>
      <c r="DG20" s="324"/>
      <c r="DH20" s="324"/>
      <c r="DI20" s="324"/>
      <c r="DJ20" s="324"/>
      <c r="DK20" s="324"/>
      <c r="DL20" s="324"/>
      <c r="DM20" s="324"/>
      <c r="DN20" s="324"/>
      <c r="DO20" s="324"/>
      <c r="DP20" s="324"/>
      <c r="DQ20" s="324"/>
      <c r="DR20" s="324"/>
      <c r="DS20" s="324"/>
      <c r="DT20" s="324"/>
      <c r="DU20" s="324"/>
      <c r="DV20" s="324"/>
      <c r="DW20" s="325">
        <f t="shared" si="0"/>
        <v>16100</v>
      </c>
      <c r="DX20" s="325"/>
      <c r="DY20" s="325"/>
      <c r="DZ20" s="325"/>
      <c r="EA20" s="325"/>
      <c r="EB20" s="325"/>
      <c r="EC20" s="325"/>
      <c r="ED20" s="325"/>
      <c r="EE20" s="325"/>
      <c r="EF20" s="325"/>
      <c r="EG20" s="325"/>
      <c r="EH20" s="325"/>
      <c r="EI20" s="325"/>
      <c r="EJ20" s="325"/>
      <c r="EK20" s="325"/>
      <c r="EL20" s="325"/>
      <c r="EM20" s="325"/>
      <c r="EN20" s="325"/>
      <c r="EO20" s="325"/>
      <c r="EP20" s="325"/>
      <c r="EQ20" s="325"/>
      <c r="ER20" s="325"/>
      <c r="ES20" s="325"/>
      <c r="ET20" s="325"/>
      <c r="EU20" s="325"/>
      <c r="EV20" s="323"/>
      <c r="EW20" s="323"/>
      <c r="EX20" s="323"/>
      <c r="EY20" s="323"/>
      <c r="EZ20" s="323"/>
      <c r="FA20" s="323"/>
      <c r="FB20" s="323"/>
      <c r="FC20" s="323"/>
      <c r="FD20" s="323"/>
      <c r="FE20" s="323"/>
      <c r="FF20" s="323"/>
      <c r="FG20" s="323"/>
      <c r="FH20" s="323"/>
      <c r="FI20" s="323"/>
      <c r="FJ20" s="323"/>
    </row>
    <row r="21" spans="1:166" x14ac:dyDescent="0.25">
      <c r="A21" s="323"/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3"/>
      <c r="AF21" s="323"/>
      <c r="AG21" s="323"/>
      <c r="AH21" s="323"/>
      <c r="AI21" s="323"/>
      <c r="AJ21" s="323"/>
      <c r="AK21" s="323"/>
      <c r="AL21" s="323"/>
      <c r="AM21" s="323"/>
      <c r="AN21" s="323"/>
      <c r="AO21" s="323"/>
      <c r="AP21" s="323"/>
      <c r="AQ21" s="323"/>
      <c r="AR21" s="323"/>
      <c r="AS21" s="323"/>
      <c r="AT21" s="323"/>
      <c r="AU21" s="323"/>
      <c r="AV21" s="323"/>
      <c r="AW21" s="323"/>
      <c r="AX21" s="323"/>
      <c r="AY21" s="323"/>
      <c r="AZ21" s="323"/>
      <c r="BA21" s="323"/>
      <c r="BB21" s="323"/>
      <c r="BC21" s="323"/>
      <c r="BD21" s="323"/>
      <c r="BE21" s="323"/>
      <c r="BF21" s="323"/>
      <c r="BG21" s="323"/>
      <c r="BH21" s="323"/>
      <c r="BI21" s="323"/>
      <c r="BJ21" s="323"/>
      <c r="BK21" s="323"/>
      <c r="BL21" s="324"/>
      <c r="BM21" s="324"/>
      <c r="BN21" s="324"/>
      <c r="BO21" s="324"/>
      <c r="BP21" s="324"/>
      <c r="BQ21" s="324"/>
      <c r="BR21" s="324"/>
      <c r="BS21" s="324"/>
      <c r="BT21" s="324"/>
      <c r="BU21" s="324"/>
      <c r="BV21" s="324"/>
      <c r="BW21" s="324"/>
      <c r="BX21" s="324"/>
      <c r="BY21" s="324"/>
      <c r="BZ21" s="324"/>
      <c r="CA21" s="324"/>
      <c r="CB21" s="324"/>
      <c r="CC21" s="324"/>
      <c r="CD21" s="324"/>
      <c r="CE21" s="324"/>
      <c r="CF21" s="324"/>
      <c r="CG21" s="324"/>
      <c r="CH21" s="324"/>
      <c r="CI21" s="324"/>
      <c r="CJ21" s="324"/>
      <c r="CK21" s="324"/>
      <c r="CL21" s="324"/>
      <c r="CM21" s="324"/>
      <c r="CN21" s="324"/>
      <c r="CO21" s="324"/>
      <c r="CP21" s="324"/>
      <c r="CQ21" s="324"/>
      <c r="CR21" s="324"/>
      <c r="CS21" s="324"/>
      <c r="CT21" s="324"/>
      <c r="CU21" s="324"/>
      <c r="CV21" s="324"/>
      <c r="CW21" s="324"/>
      <c r="CX21" s="324"/>
      <c r="CY21" s="324"/>
      <c r="CZ21" s="324"/>
      <c r="DA21" s="324"/>
      <c r="DB21" s="324"/>
      <c r="DC21" s="324"/>
      <c r="DD21" s="324"/>
      <c r="DE21" s="324"/>
      <c r="DF21" s="324"/>
      <c r="DG21" s="324"/>
      <c r="DH21" s="324"/>
      <c r="DI21" s="324"/>
      <c r="DJ21" s="324"/>
      <c r="DK21" s="324"/>
      <c r="DL21" s="324"/>
      <c r="DM21" s="324"/>
      <c r="DN21" s="324"/>
      <c r="DO21" s="324"/>
      <c r="DP21" s="324"/>
      <c r="DQ21" s="324"/>
      <c r="DR21" s="324"/>
      <c r="DS21" s="324"/>
      <c r="DT21" s="324"/>
      <c r="DU21" s="324"/>
      <c r="DV21" s="324"/>
      <c r="DW21" s="324"/>
      <c r="DX21" s="324"/>
      <c r="DY21" s="324"/>
      <c r="DZ21" s="324"/>
      <c r="EA21" s="324"/>
      <c r="EB21" s="324"/>
      <c r="EC21" s="324"/>
      <c r="ED21" s="324"/>
      <c r="EE21" s="324"/>
      <c r="EF21" s="324"/>
      <c r="EG21" s="324"/>
      <c r="EH21" s="324"/>
      <c r="EI21" s="324"/>
      <c r="EJ21" s="324"/>
      <c r="EK21" s="324"/>
      <c r="EL21" s="324"/>
      <c r="EM21" s="324"/>
      <c r="EN21" s="324"/>
      <c r="EO21" s="324"/>
      <c r="EP21" s="324"/>
      <c r="EQ21" s="324"/>
      <c r="ER21" s="324"/>
      <c r="ES21" s="324"/>
      <c r="ET21" s="324"/>
      <c r="EU21" s="324"/>
      <c r="EV21" s="323"/>
      <c r="EW21" s="323"/>
      <c r="EX21" s="323"/>
      <c r="EY21" s="323"/>
      <c r="EZ21" s="323"/>
      <c r="FA21" s="323"/>
      <c r="FB21" s="323"/>
      <c r="FC21" s="323"/>
      <c r="FD21" s="323"/>
      <c r="FE21" s="323"/>
      <c r="FF21" s="323"/>
      <c r="FG21" s="323"/>
      <c r="FH21" s="323"/>
      <c r="FI21" s="323"/>
      <c r="FJ21" s="323"/>
    </row>
    <row r="22" spans="1:166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32" t="s">
        <v>151</v>
      </c>
      <c r="BK22" s="7"/>
      <c r="BL22" s="324">
        <f>BL16+BL17+BL18+BL19+BL20</f>
        <v>3.5</v>
      </c>
      <c r="BM22" s="324"/>
      <c r="BN22" s="324"/>
      <c r="BO22" s="324"/>
      <c r="BP22" s="324"/>
      <c r="BQ22" s="324"/>
      <c r="BR22" s="324"/>
      <c r="BS22" s="324"/>
      <c r="BT22" s="324"/>
      <c r="BU22" s="324"/>
      <c r="BV22" s="324"/>
      <c r="BW22" s="324"/>
      <c r="BX22" s="324"/>
      <c r="BY22" s="324"/>
      <c r="BZ22" s="324"/>
      <c r="CA22" s="325">
        <f>CA16+CA17+CA18+CA19+CA20</f>
        <v>217481</v>
      </c>
      <c r="CB22" s="324"/>
      <c r="CC22" s="324"/>
      <c r="CD22" s="324"/>
      <c r="CE22" s="324"/>
      <c r="CF22" s="324"/>
      <c r="CG22" s="324"/>
      <c r="CH22" s="324"/>
      <c r="CI22" s="324"/>
      <c r="CJ22" s="324"/>
      <c r="CK22" s="324"/>
      <c r="CL22" s="324"/>
      <c r="CM22" s="324"/>
      <c r="CN22" s="324"/>
      <c r="CO22" s="324"/>
      <c r="CP22" s="325">
        <f>CP16+CP17+CP18+CP19+CP20</f>
        <v>32622.149999999998</v>
      </c>
      <c r="CQ22" s="325"/>
      <c r="CR22" s="325"/>
      <c r="CS22" s="325"/>
      <c r="CT22" s="325"/>
      <c r="CU22" s="325"/>
      <c r="CV22" s="325"/>
      <c r="CW22" s="325"/>
      <c r="CX22" s="325"/>
      <c r="CY22" s="325"/>
      <c r="CZ22" s="325"/>
      <c r="DA22" s="324"/>
      <c r="DB22" s="324"/>
      <c r="DC22" s="324"/>
      <c r="DD22" s="324"/>
      <c r="DE22" s="324"/>
      <c r="DF22" s="324"/>
      <c r="DG22" s="324"/>
      <c r="DH22" s="324"/>
      <c r="DI22" s="324"/>
      <c r="DJ22" s="324"/>
      <c r="DK22" s="324"/>
      <c r="DL22" s="324"/>
      <c r="DM22" s="324"/>
      <c r="DN22" s="324"/>
      <c r="DO22" s="324"/>
      <c r="DP22" s="324"/>
      <c r="DQ22" s="324"/>
      <c r="DR22" s="324"/>
      <c r="DS22" s="324"/>
      <c r="DT22" s="324"/>
      <c r="DU22" s="324"/>
      <c r="DV22" s="324"/>
      <c r="DW22" s="325">
        <f>DW16+DW17+DW18+DW19+DW20</f>
        <v>250103.15</v>
      </c>
      <c r="DX22" s="325"/>
      <c r="DY22" s="325"/>
      <c r="DZ22" s="325"/>
      <c r="EA22" s="325"/>
      <c r="EB22" s="325"/>
      <c r="EC22" s="325"/>
      <c r="ED22" s="325"/>
      <c r="EE22" s="325"/>
      <c r="EF22" s="325"/>
      <c r="EG22" s="325"/>
      <c r="EH22" s="325"/>
      <c r="EI22" s="325"/>
      <c r="EJ22" s="325"/>
      <c r="EK22" s="325"/>
      <c r="EL22" s="325"/>
      <c r="EM22" s="325"/>
      <c r="EN22" s="325"/>
      <c r="EO22" s="325"/>
      <c r="EP22" s="325"/>
      <c r="EQ22" s="325"/>
      <c r="ER22" s="325"/>
      <c r="ES22" s="325"/>
      <c r="ET22" s="325"/>
      <c r="EU22" s="325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</row>
    <row r="23" spans="1:166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</row>
    <row r="24" spans="1:166" x14ac:dyDescent="0.25">
      <c r="A24" s="10" t="s">
        <v>152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289" t="s">
        <v>146</v>
      </c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9"/>
      <c r="CB24" s="9"/>
      <c r="CC24" s="9"/>
      <c r="CD24" s="9"/>
      <c r="CE24" s="289"/>
      <c r="CF24" s="289"/>
      <c r="CG24" s="289"/>
      <c r="CH24" s="289"/>
      <c r="CI24" s="289"/>
      <c r="CJ24" s="289"/>
      <c r="CK24" s="289"/>
      <c r="CL24" s="289"/>
      <c r="CM24" s="289"/>
      <c r="CN24" s="289"/>
      <c r="CO24" s="289"/>
      <c r="CP24" s="289"/>
      <c r="CQ24" s="289"/>
      <c r="CR24" s="289"/>
      <c r="CS24" s="289"/>
      <c r="CT24" s="289"/>
      <c r="CU24" s="289"/>
      <c r="CV24" s="289"/>
      <c r="CW24" s="289"/>
      <c r="CX24" s="289"/>
      <c r="CY24" s="289"/>
      <c r="CZ24" s="289"/>
      <c r="DA24" s="7"/>
      <c r="DB24" s="7"/>
      <c r="DC24" s="7"/>
      <c r="DD24" s="7"/>
      <c r="DE24" s="289" t="s">
        <v>231</v>
      </c>
      <c r="DF24" s="289"/>
      <c r="DG24" s="289"/>
      <c r="DH24" s="289"/>
      <c r="DI24" s="289"/>
      <c r="DJ24" s="289"/>
      <c r="DK24" s="289"/>
      <c r="DL24" s="289"/>
      <c r="DM24" s="289"/>
      <c r="DN24" s="289"/>
      <c r="DO24" s="289"/>
      <c r="DP24" s="289"/>
      <c r="DQ24" s="289"/>
      <c r="DR24" s="289"/>
      <c r="DS24" s="289"/>
      <c r="DT24" s="289"/>
      <c r="DU24" s="289"/>
      <c r="DV24" s="289"/>
      <c r="DW24" s="289"/>
      <c r="DX24" s="289"/>
      <c r="DY24" s="289"/>
      <c r="DZ24" s="289"/>
      <c r="EA24" s="289"/>
      <c r="EB24" s="289"/>
      <c r="EC24" s="289"/>
      <c r="ED24" s="289"/>
      <c r="EE24" s="289"/>
      <c r="EF24" s="289"/>
      <c r="EG24" s="289"/>
      <c r="EH24" s="289"/>
      <c r="EI24" s="289"/>
      <c r="EJ24" s="289"/>
      <c r="EK24" s="289"/>
      <c r="EL24" s="289"/>
      <c r="EM24" s="289"/>
      <c r="EN24" s="289"/>
      <c r="EO24" s="289"/>
      <c r="EP24" s="289"/>
      <c r="EQ24" s="289"/>
      <c r="ER24" s="289"/>
      <c r="ES24" s="289"/>
      <c r="ET24" s="289"/>
      <c r="EU24" s="289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</row>
    <row r="25" spans="1:166" x14ac:dyDescent="0.25">
      <c r="A25" s="1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296" t="s">
        <v>153</v>
      </c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  <c r="AV25" s="296"/>
      <c r="AW25" s="296"/>
      <c r="AX25" s="296"/>
      <c r="AY25" s="296"/>
      <c r="AZ25" s="296"/>
      <c r="BA25" s="296"/>
      <c r="BB25" s="296"/>
      <c r="BC25" s="296"/>
      <c r="BD25" s="296"/>
      <c r="BE25" s="296"/>
      <c r="BF25" s="296"/>
      <c r="BG25" s="296"/>
      <c r="BH25" s="296"/>
      <c r="BI25" s="296"/>
      <c r="BJ25" s="296"/>
      <c r="BK25" s="296"/>
      <c r="BL25" s="296"/>
      <c r="BM25" s="296"/>
      <c r="BN25" s="296"/>
      <c r="BO25" s="296"/>
      <c r="BP25" s="296"/>
      <c r="BQ25" s="296"/>
      <c r="BR25" s="296"/>
      <c r="BS25" s="296"/>
      <c r="BT25" s="296"/>
      <c r="BU25" s="296"/>
      <c r="BV25" s="296"/>
      <c r="BW25" s="296"/>
      <c r="BX25" s="296"/>
      <c r="BY25" s="296"/>
      <c r="BZ25" s="296"/>
      <c r="CA25" s="12"/>
      <c r="CB25" s="12"/>
      <c r="CC25" s="12"/>
      <c r="CD25" s="12"/>
      <c r="CE25" s="296" t="s">
        <v>154</v>
      </c>
      <c r="CF25" s="296"/>
      <c r="CG25" s="296"/>
      <c r="CH25" s="296"/>
      <c r="CI25" s="296"/>
      <c r="CJ25" s="296"/>
      <c r="CK25" s="296"/>
      <c r="CL25" s="296"/>
      <c r="CM25" s="296"/>
      <c r="CN25" s="296"/>
      <c r="CO25" s="296"/>
      <c r="CP25" s="296"/>
      <c r="CQ25" s="296"/>
      <c r="CR25" s="296"/>
      <c r="CS25" s="296"/>
      <c r="CT25" s="296"/>
      <c r="CU25" s="296"/>
      <c r="CV25" s="296"/>
      <c r="CW25" s="296"/>
      <c r="CX25" s="296"/>
      <c r="CY25" s="296"/>
      <c r="CZ25" s="296"/>
      <c r="DA25" s="6"/>
      <c r="DB25" s="6"/>
      <c r="DC25" s="6"/>
      <c r="DD25" s="6"/>
      <c r="DE25" s="296" t="s">
        <v>155</v>
      </c>
      <c r="DF25" s="296"/>
      <c r="DG25" s="296"/>
      <c r="DH25" s="296"/>
      <c r="DI25" s="296"/>
      <c r="DJ25" s="296"/>
      <c r="DK25" s="296"/>
      <c r="DL25" s="296"/>
      <c r="DM25" s="296"/>
      <c r="DN25" s="296"/>
      <c r="DO25" s="296"/>
      <c r="DP25" s="296"/>
      <c r="DQ25" s="296"/>
      <c r="DR25" s="296"/>
      <c r="DS25" s="296"/>
      <c r="DT25" s="296"/>
      <c r="DU25" s="296"/>
      <c r="DV25" s="296"/>
      <c r="DW25" s="296"/>
      <c r="DX25" s="296"/>
      <c r="DY25" s="296"/>
      <c r="DZ25" s="296"/>
      <c r="EA25" s="296"/>
      <c r="EB25" s="296"/>
      <c r="EC25" s="296"/>
      <c r="ED25" s="296"/>
      <c r="EE25" s="296"/>
      <c r="EF25" s="296"/>
      <c r="EG25" s="296"/>
      <c r="EH25" s="296"/>
      <c r="EI25" s="296"/>
      <c r="EJ25" s="296"/>
      <c r="EK25" s="296"/>
      <c r="EL25" s="296"/>
      <c r="EM25" s="296"/>
      <c r="EN25" s="296"/>
      <c r="EO25" s="296"/>
      <c r="EP25" s="296"/>
      <c r="EQ25" s="296"/>
      <c r="ER25" s="296"/>
      <c r="ES25" s="296"/>
      <c r="ET25" s="296"/>
      <c r="EU25" s="29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</row>
    <row r="26" spans="1:166" x14ac:dyDescent="0.25">
      <c r="A26" t="s">
        <v>156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</row>
    <row r="27" spans="1:166" x14ac:dyDescent="0.25">
      <c r="A27" s="10" t="s">
        <v>147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289"/>
      <c r="AK27" s="289"/>
      <c r="AL27" s="289"/>
      <c r="AM27" s="289"/>
      <c r="AN27" s="289"/>
      <c r="AO27" s="289"/>
      <c r="AP27" s="289"/>
      <c r="AQ27" s="289"/>
      <c r="AR27" s="289"/>
      <c r="AS27" s="289"/>
      <c r="AT27" s="289"/>
      <c r="AU27" s="289"/>
      <c r="AV27" s="289"/>
      <c r="AW27" s="289"/>
      <c r="AX27" s="289"/>
      <c r="AY27" s="289"/>
      <c r="AZ27" s="289"/>
      <c r="BA27" s="289"/>
      <c r="BB27" s="289"/>
      <c r="BC27" s="289"/>
      <c r="BD27" s="289"/>
      <c r="BE27" s="289"/>
      <c r="BF27" s="7"/>
      <c r="BG27" s="7"/>
      <c r="BH27" s="7"/>
      <c r="BI27" s="7"/>
      <c r="BJ27" s="289" t="s">
        <v>207</v>
      </c>
      <c r="BK27" s="289"/>
      <c r="BL27" s="289"/>
      <c r="BM27" s="289"/>
      <c r="BN27" s="289"/>
      <c r="BO27" s="289"/>
      <c r="BP27" s="289"/>
      <c r="BQ27" s="289"/>
      <c r="BR27" s="289"/>
      <c r="BS27" s="289"/>
      <c r="BT27" s="289"/>
      <c r="BU27" s="289"/>
      <c r="BV27" s="289"/>
      <c r="BW27" s="289"/>
      <c r="BX27" s="289"/>
      <c r="BY27" s="289"/>
      <c r="BZ27" s="289"/>
      <c r="CA27" s="289"/>
      <c r="CB27" s="289"/>
      <c r="CC27" s="289"/>
      <c r="CD27" s="289"/>
      <c r="CE27" s="289"/>
      <c r="CF27" s="289"/>
      <c r="CG27" s="289"/>
      <c r="CH27" s="289"/>
      <c r="CI27" s="289"/>
      <c r="CJ27" s="289"/>
      <c r="CK27" s="289"/>
      <c r="CL27" s="289"/>
      <c r="CM27" s="289"/>
      <c r="CN27" s="289"/>
      <c r="CO27" s="289"/>
      <c r="CP27" s="289"/>
      <c r="CQ27" s="289"/>
      <c r="CR27" s="289"/>
      <c r="CS27" s="289"/>
      <c r="CT27" s="289"/>
      <c r="CU27" s="289"/>
      <c r="CV27" s="289"/>
      <c r="CW27" s="289"/>
      <c r="CX27" s="289"/>
      <c r="CY27" s="289"/>
      <c r="CZ27" s="289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</row>
    <row r="28" spans="1:16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296" t="s">
        <v>154</v>
      </c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  <c r="AU28" s="296"/>
      <c r="AV28" s="296"/>
      <c r="AW28" s="296"/>
      <c r="AX28" s="296"/>
      <c r="AY28" s="296"/>
      <c r="AZ28" s="296"/>
      <c r="BA28" s="296"/>
      <c r="BB28" s="296"/>
      <c r="BC28" s="296"/>
      <c r="BD28" s="296"/>
      <c r="BE28" s="296"/>
      <c r="BF28" s="6"/>
      <c r="BG28" s="6"/>
      <c r="BH28" s="6"/>
      <c r="BI28" s="6"/>
      <c r="BJ28" s="296" t="s">
        <v>155</v>
      </c>
      <c r="BK28" s="296"/>
      <c r="BL28" s="296"/>
      <c r="BM28" s="296"/>
      <c r="BN28" s="296"/>
      <c r="BO28" s="296"/>
      <c r="BP28" s="296"/>
      <c r="BQ28" s="296"/>
      <c r="BR28" s="296"/>
      <c r="BS28" s="296"/>
      <c r="BT28" s="296"/>
      <c r="BU28" s="296"/>
      <c r="BV28" s="296"/>
      <c r="BW28" s="296"/>
      <c r="BX28" s="296"/>
      <c r="BY28" s="296"/>
      <c r="BZ28" s="296"/>
      <c r="CA28" s="296"/>
      <c r="CB28" s="296"/>
      <c r="CC28" s="296"/>
      <c r="CD28" s="296"/>
      <c r="CE28" s="296"/>
      <c r="CF28" s="296"/>
      <c r="CG28" s="296"/>
      <c r="CH28" s="296"/>
      <c r="CI28" s="296"/>
      <c r="CJ28" s="296"/>
      <c r="CK28" s="296"/>
      <c r="CL28" s="296"/>
      <c r="CM28" s="296"/>
      <c r="CN28" s="296"/>
      <c r="CO28" s="296"/>
      <c r="CP28" s="296"/>
      <c r="CQ28" s="296"/>
      <c r="CR28" s="296"/>
      <c r="CS28" s="296"/>
      <c r="CT28" s="296"/>
      <c r="CU28" s="296"/>
      <c r="CV28" s="296"/>
      <c r="CW28" s="296"/>
      <c r="CX28" s="296"/>
      <c r="CY28" s="296"/>
      <c r="CZ28" s="29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</row>
    <row r="29" spans="1:166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</row>
    <row r="30" spans="1:166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</row>
    <row r="31" spans="1:166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</row>
    <row r="32" spans="1:166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</row>
    <row r="33" spans="1:16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</row>
    <row r="34" spans="1:166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</row>
    <row r="35" spans="1:16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</row>
    <row r="36" spans="1:16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</row>
  </sheetData>
  <mergeCells count="119">
    <mergeCell ref="BL22:BZ22"/>
    <mergeCell ref="CA22:CO22"/>
    <mergeCell ref="CP22:CZ22"/>
    <mergeCell ref="DL20:DV20"/>
    <mergeCell ref="CP20:CZ20"/>
    <mergeCell ref="DA20:DK20"/>
    <mergeCell ref="CA20:CO20"/>
    <mergeCell ref="AJ28:BE28"/>
    <mergeCell ref="BJ28:CZ28"/>
    <mergeCell ref="AJ24:BZ24"/>
    <mergeCell ref="CE24:CZ24"/>
    <mergeCell ref="AJ27:BE27"/>
    <mergeCell ref="BJ27:CZ27"/>
    <mergeCell ref="AJ25:BZ25"/>
    <mergeCell ref="CE25:CZ25"/>
    <mergeCell ref="EV18:FJ18"/>
    <mergeCell ref="EV19:FJ19"/>
    <mergeCell ref="DA19:DK19"/>
    <mergeCell ref="DL19:DV19"/>
    <mergeCell ref="EV21:FJ21"/>
    <mergeCell ref="DE25:EU25"/>
    <mergeCell ref="DA21:DK21"/>
    <mergeCell ref="DL21:DV21"/>
    <mergeCell ref="DA22:DK22"/>
    <mergeCell ref="DL22:DV22"/>
    <mergeCell ref="DE24:EU24"/>
    <mergeCell ref="DW22:EU22"/>
    <mergeCell ref="DW21:EU21"/>
    <mergeCell ref="A21:T21"/>
    <mergeCell ref="A19:T19"/>
    <mergeCell ref="U19:AD19"/>
    <mergeCell ref="AE19:BK19"/>
    <mergeCell ref="U21:AD21"/>
    <mergeCell ref="AE21:BK21"/>
    <mergeCell ref="A20:T20"/>
    <mergeCell ref="U20:AD20"/>
    <mergeCell ref="EV20:FJ20"/>
    <mergeCell ref="DW20:EU20"/>
    <mergeCell ref="BL21:BZ21"/>
    <mergeCell ref="AE20:BK20"/>
    <mergeCell ref="CP19:CZ19"/>
    <mergeCell ref="CA19:CO19"/>
    <mergeCell ref="BL19:BZ19"/>
    <mergeCell ref="CA21:CO21"/>
    <mergeCell ref="CP21:CZ21"/>
    <mergeCell ref="BL20:BZ20"/>
    <mergeCell ref="CA18:CO18"/>
    <mergeCell ref="A18:T18"/>
    <mergeCell ref="U18:AD18"/>
    <mergeCell ref="AE18:BK18"/>
    <mergeCell ref="U17:AD17"/>
    <mergeCell ref="CA17:CO17"/>
    <mergeCell ref="DW19:EU19"/>
    <mergeCell ref="CP17:CZ17"/>
    <mergeCell ref="BL18:BZ18"/>
    <mergeCell ref="DW18:EU18"/>
    <mergeCell ref="CP18:CZ18"/>
    <mergeCell ref="DA18:DK18"/>
    <mergeCell ref="DL18:DV18"/>
    <mergeCell ref="EV16:FJ16"/>
    <mergeCell ref="EV17:FJ17"/>
    <mergeCell ref="DA16:DK16"/>
    <mergeCell ref="DA17:DK17"/>
    <mergeCell ref="DL17:DV17"/>
    <mergeCell ref="DL16:DV16"/>
    <mergeCell ref="DW16:EU16"/>
    <mergeCell ref="A17:T17"/>
    <mergeCell ref="BL17:BZ17"/>
    <mergeCell ref="A16:T16"/>
    <mergeCell ref="U16:AD16"/>
    <mergeCell ref="AE16:BK16"/>
    <mergeCell ref="DW17:EU17"/>
    <mergeCell ref="AE17:BK17"/>
    <mergeCell ref="BL16:BZ16"/>
    <mergeCell ref="CP16:CZ16"/>
    <mergeCell ref="CA16:CO16"/>
    <mergeCell ref="CP13:DV13"/>
    <mergeCell ref="DW13:EU14"/>
    <mergeCell ref="CP14:CZ14"/>
    <mergeCell ref="AE15:BK15"/>
    <mergeCell ref="A14:T14"/>
    <mergeCell ref="CI8:CZ8"/>
    <mergeCell ref="BQ9:CH9"/>
    <mergeCell ref="CI9:CZ9"/>
    <mergeCell ref="BQ8:CH8"/>
    <mergeCell ref="EV15:FJ15"/>
    <mergeCell ref="FF10:FJ10"/>
    <mergeCell ref="U14:AD14"/>
    <mergeCell ref="BL13:BZ14"/>
    <mergeCell ref="DW15:EU15"/>
    <mergeCell ref="EW10:EY10"/>
    <mergeCell ref="EJ10:ER10"/>
    <mergeCell ref="AJ11:AU11"/>
    <mergeCell ref="U15:AD15"/>
    <mergeCell ref="EV13:FJ14"/>
    <mergeCell ref="CA13:CO14"/>
    <mergeCell ref="CA15:CO15"/>
    <mergeCell ref="DA14:DK14"/>
    <mergeCell ref="DA15:DK15"/>
    <mergeCell ref="DL14:DV14"/>
    <mergeCell ref="EE10:EG10"/>
    <mergeCell ref="DX11:FB11"/>
    <mergeCell ref="DL15:DV15"/>
    <mergeCell ref="CP15:CZ15"/>
    <mergeCell ref="BE11:BP11"/>
    <mergeCell ref="BL15:BZ15"/>
    <mergeCell ref="A13:AD13"/>
    <mergeCell ref="AE13:BK14"/>
    <mergeCell ref="A15:T15"/>
    <mergeCell ref="DY1:FJ1"/>
    <mergeCell ref="EV3:FJ3"/>
    <mergeCell ref="EV4:FJ4"/>
    <mergeCell ref="A5:EI5"/>
    <mergeCell ref="EV5:FJ5"/>
    <mergeCell ref="ES10:EV10"/>
    <mergeCell ref="BQ11:BT11"/>
    <mergeCell ref="BU11:BW11"/>
    <mergeCell ref="AZ11:BB11"/>
    <mergeCell ref="A6:EI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view="pageBreakPreview" zoomScaleNormal="100" zoomScaleSheetLayoutView="100" workbookViewId="0">
      <selection activeCell="G31" sqref="G31"/>
    </sheetView>
  </sheetViews>
  <sheetFormatPr defaultRowHeight="15" x14ac:dyDescent="0.25"/>
  <cols>
    <col min="1" max="1" width="11" customWidth="1"/>
    <col min="2" max="2" width="46.7109375" customWidth="1"/>
    <col min="3" max="3" width="39.28515625" customWidth="1"/>
    <col min="4" max="4" width="13.28515625" customWidth="1"/>
    <col min="5" max="5" width="12.5703125" customWidth="1"/>
    <col min="6" max="6" width="11.42578125" customWidth="1"/>
    <col min="7" max="7" width="14.85546875" customWidth="1"/>
  </cols>
  <sheetData>
    <row r="1" spans="1:7" x14ac:dyDescent="0.25">
      <c r="A1" s="329" t="s">
        <v>157</v>
      </c>
      <c r="B1" s="329"/>
      <c r="C1" s="329"/>
      <c r="D1" s="329"/>
      <c r="E1" s="329"/>
      <c r="F1" s="329"/>
      <c r="G1" s="329"/>
    </row>
    <row r="2" spans="1:7" ht="15.75" x14ac:dyDescent="0.25">
      <c r="A2" s="330" t="s">
        <v>158</v>
      </c>
      <c r="B2" s="330"/>
      <c r="C2" s="330"/>
      <c r="D2" s="330"/>
      <c r="E2" s="330"/>
      <c r="F2" s="330"/>
      <c r="G2" s="330"/>
    </row>
    <row r="3" spans="1:7" ht="15.75" x14ac:dyDescent="0.25">
      <c r="A3" s="330" t="s">
        <v>159</v>
      </c>
      <c r="B3" s="330"/>
      <c r="C3" s="330"/>
      <c r="D3" s="330"/>
      <c r="E3" s="330"/>
      <c r="F3" s="330"/>
      <c r="G3" s="330"/>
    </row>
    <row r="4" spans="1:7" ht="15.75" x14ac:dyDescent="0.25">
      <c r="A4" s="330" t="s">
        <v>252</v>
      </c>
      <c r="B4" s="330"/>
      <c r="C4" s="330"/>
      <c r="D4" s="330"/>
      <c r="E4" s="330"/>
      <c r="F4" s="330"/>
      <c r="G4" s="330"/>
    </row>
    <row r="5" spans="1:7" x14ac:dyDescent="0.25">
      <c r="A5" s="13" t="s">
        <v>160</v>
      </c>
      <c r="B5" s="13" t="s">
        <v>161</v>
      </c>
      <c r="C5" s="13" t="s">
        <v>162</v>
      </c>
      <c r="D5" s="13" t="s">
        <v>163</v>
      </c>
      <c r="E5" s="13" t="s">
        <v>164</v>
      </c>
      <c r="F5" s="13" t="s">
        <v>165</v>
      </c>
      <c r="G5" s="13" t="s">
        <v>166</v>
      </c>
    </row>
    <row r="6" spans="1:7" x14ac:dyDescent="0.25">
      <c r="A6" s="331" t="s">
        <v>167</v>
      </c>
      <c r="B6" s="332"/>
      <c r="C6" s="332"/>
      <c r="D6" s="332"/>
      <c r="E6" s="332"/>
      <c r="F6" s="332"/>
      <c r="G6" s="333"/>
    </row>
    <row r="7" spans="1:7" x14ac:dyDescent="0.25">
      <c r="A7" s="14">
        <v>1</v>
      </c>
      <c r="B7" s="4" t="s">
        <v>168</v>
      </c>
      <c r="C7" s="4"/>
      <c r="D7" s="29"/>
      <c r="E7" s="4"/>
      <c r="F7" s="163">
        <v>46000</v>
      </c>
      <c r="G7" s="163">
        <v>46000</v>
      </c>
    </row>
    <row r="8" spans="1:7" x14ac:dyDescent="0.25">
      <c r="A8" s="14">
        <v>2</v>
      </c>
      <c r="B8" s="14" t="s">
        <v>170</v>
      </c>
      <c r="C8" s="14"/>
      <c r="D8" s="15" t="s">
        <v>169</v>
      </c>
      <c r="E8" s="14">
        <v>6</v>
      </c>
      <c r="F8" s="207">
        <v>800</v>
      </c>
      <c r="G8" s="207">
        <f>E8*F8</f>
        <v>4800</v>
      </c>
    </row>
    <row r="9" spans="1:7" x14ac:dyDescent="0.25">
      <c r="A9" s="14">
        <v>3</v>
      </c>
      <c r="B9" s="14" t="s">
        <v>171</v>
      </c>
      <c r="C9" s="14"/>
      <c r="D9" s="15"/>
      <c r="E9" s="14"/>
      <c r="F9" s="207">
        <v>20000</v>
      </c>
      <c r="G9" s="207">
        <v>20000</v>
      </c>
    </row>
    <row r="10" spans="1:7" x14ac:dyDescent="0.25">
      <c r="A10" s="33">
        <v>4</v>
      </c>
      <c r="B10" s="33" t="s">
        <v>182</v>
      </c>
      <c r="C10" s="17"/>
      <c r="D10" s="15"/>
      <c r="E10" s="33">
        <v>1</v>
      </c>
      <c r="F10" s="207">
        <v>5900</v>
      </c>
      <c r="G10" s="207">
        <v>5900</v>
      </c>
    </row>
    <row r="11" spans="1:7" x14ac:dyDescent="0.25">
      <c r="A11" s="16"/>
      <c r="B11" s="33"/>
      <c r="C11" s="17"/>
      <c r="D11" s="15"/>
      <c r="E11" s="33"/>
      <c r="F11" s="207"/>
      <c r="G11" s="207"/>
    </row>
    <row r="12" spans="1:7" x14ac:dyDescent="0.25">
      <c r="A12" s="33"/>
      <c r="B12" s="33"/>
      <c r="C12" s="33"/>
      <c r="D12" s="15"/>
      <c r="E12" s="33"/>
      <c r="F12" s="207"/>
      <c r="G12" s="211"/>
    </row>
    <row r="13" spans="1:7" x14ac:dyDescent="0.25">
      <c r="A13" s="16"/>
      <c r="B13" s="14"/>
      <c r="C13" s="14"/>
      <c r="D13" s="15"/>
      <c r="E13" s="14"/>
      <c r="F13" s="207"/>
      <c r="G13" s="207"/>
    </row>
    <row r="14" spans="1:7" x14ac:dyDescent="0.25">
      <c r="A14" s="33"/>
      <c r="B14" s="33"/>
      <c r="C14" s="33"/>
      <c r="D14" s="15"/>
      <c r="E14" s="33"/>
      <c r="F14" s="207"/>
      <c r="G14" s="211"/>
    </row>
    <row r="15" spans="1:7" x14ac:dyDescent="0.25">
      <c r="A15" s="334" t="s">
        <v>33</v>
      </c>
      <c r="B15" s="335"/>
      <c r="C15" s="335"/>
      <c r="D15" s="335"/>
      <c r="E15" s="335"/>
      <c r="F15" s="336"/>
      <c r="G15" s="212">
        <f>SUM(G7:G14)</f>
        <v>76700</v>
      </c>
    </row>
    <row r="16" spans="1:7" x14ac:dyDescent="0.25">
      <c r="A16" s="18" t="s">
        <v>172</v>
      </c>
      <c r="B16" s="19"/>
      <c r="C16" s="19"/>
      <c r="D16" s="19"/>
      <c r="E16" s="19"/>
      <c r="F16" s="20"/>
      <c r="G16" s="212">
        <f>G15/12</f>
        <v>6391.666666666667</v>
      </c>
    </row>
    <row r="17" spans="1:7" x14ac:dyDescent="0.25">
      <c r="A17" s="18"/>
      <c r="B17" s="19"/>
      <c r="C17" s="19"/>
      <c r="D17" s="19"/>
      <c r="E17" s="19"/>
      <c r="F17" s="19" t="s">
        <v>173</v>
      </c>
      <c r="G17" s="21"/>
    </row>
    <row r="18" spans="1:7" x14ac:dyDescent="0.25">
      <c r="A18" s="337" t="s">
        <v>174</v>
      </c>
      <c r="B18" s="338"/>
      <c r="C18" s="338"/>
      <c r="D18" s="338"/>
      <c r="E18" s="338"/>
      <c r="F18" s="338"/>
      <c r="G18" s="339"/>
    </row>
    <row r="19" spans="1:7" x14ac:dyDescent="0.25">
      <c r="A19" s="34"/>
      <c r="B19" s="34"/>
      <c r="C19" s="34"/>
      <c r="D19" s="35"/>
      <c r="E19" s="34"/>
      <c r="F19" s="36"/>
      <c r="G19" s="36"/>
    </row>
    <row r="20" spans="1:7" x14ac:dyDescent="0.25">
      <c r="A20" s="34">
        <v>1</v>
      </c>
      <c r="B20" s="34" t="s">
        <v>222</v>
      </c>
      <c r="C20" s="34"/>
      <c r="D20" s="35"/>
      <c r="E20" s="34"/>
      <c r="F20" s="36"/>
      <c r="G20" s="122">
        <v>60000</v>
      </c>
    </row>
    <row r="21" spans="1:7" x14ac:dyDescent="0.25">
      <c r="A21" s="34">
        <v>2</v>
      </c>
      <c r="B21" s="34" t="s">
        <v>223</v>
      </c>
      <c r="C21" s="34"/>
      <c r="D21" s="35"/>
      <c r="E21" s="34"/>
      <c r="F21" s="36"/>
      <c r="G21" s="122">
        <v>50000</v>
      </c>
    </row>
    <row r="22" spans="1:7" x14ac:dyDescent="0.25">
      <c r="A22" s="34">
        <v>3</v>
      </c>
      <c r="B22" s="34" t="s">
        <v>221</v>
      </c>
      <c r="C22" s="34"/>
      <c r="D22" s="35"/>
      <c r="E22" s="34"/>
      <c r="F22" s="36"/>
      <c r="G22" s="122">
        <v>50000</v>
      </c>
    </row>
    <row r="23" spans="1:7" x14ac:dyDescent="0.25">
      <c r="A23" s="34">
        <v>4</v>
      </c>
      <c r="B23" s="24" t="s">
        <v>227</v>
      </c>
      <c r="C23" s="34"/>
      <c r="D23" s="35"/>
      <c r="E23" s="34"/>
      <c r="F23" s="36"/>
      <c r="G23" s="122">
        <v>50000</v>
      </c>
    </row>
    <row r="24" spans="1:7" x14ac:dyDescent="0.25">
      <c r="A24" s="33"/>
      <c r="B24" s="22"/>
      <c r="C24" s="24"/>
      <c r="D24" s="25"/>
      <c r="E24" s="24"/>
      <c r="F24" s="5"/>
      <c r="G24" s="163"/>
    </row>
    <row r="25" spans="1:7" x14ac:dyDescent="0.25">
      <c r="A25" s="204"/>
      <c r="B25" s="164"/>
      <c r="C25" s="24"/>
      <c r="D25" s="25"/>
      <c r="E25" s="24"/>
      <c r="F25" s="5"/>
      <c r="G25" s="163"/>
    </row>
    <row r="26" spans="1:7" x14ac:dyDescent="0.25">
      <c r="A26" s="204"/>
      <c r="B26" s="164"/>
      <c r="C26" s="24"/>
      <c r="D26" s="25"/>
      <c r="E26" s="24"/>
      <c r="F26" s="5"/>
      <c r="G26" s="163"/>
    </row>
    <row r="27" spans="1:7" x14ac:dyDescent="0.25">
      <c r="A27" s="33"/>
      <c r="B27" s="22"/>
      <c r="C27" s="24"/>
      <c r="D27" s="25"/>
      <c r="E27" s="24"/>
      <c r="F27" s="5"/>
      <c r="G27" s="163"/>
    </row>
    <row r="28" spans="1:7" s="38" customFormat="1" x14ac:dyDescent="0.25">
      <c r="A28" s="34"/>
      <c r="B28" s="34"/>
      <c r="C28" s="37"/>
      <c r="D28" s="35"/>
      <c r="E28" s="34"/>
      <c r="F28" s="36"/>
      <c r="G28" s="133"/>
    </row>
    <row r="29" spans="1:7" s="134" customFormat="1" x14ac:dyDescent="0.25">
      <c r="A29" s="340" t="s">
        <v>33</v>
      </c>
      <c r="B29" s="341"/>
      <c r="C29" s="341"/>
      <c r="D29" s="341"/>
      <c r="E29" s="341"/>
      <c r="F29" s="342"/>
      <c r="G29" s="205">
        <f>G20+G21+G22+G23+G24+G25+G26+G27</f>
        <v>210000</v>
      </c>
    </row>
    <row r="30" spans="1:7" x14ac:dyDescent="0.25">
      <c r="A30" s="26" t="s">
        <v>172</v>
      </c>
      <c r="B30" s="27"/>
      <c r="C30" s="27"/>
      <c r="D30" s="27"/>
      <c r="E30" s="27"/>
      <c r="F30" s="28"/>
      <c r="G30" s="206">
        <f>G29/12</f>
        <v>17500</v>
      </c>
    </row>
    <row r="31" spans="1:7" x14ac:dyDescent="0.25">
      <c r="A31" s="22">
        <v>1</v>
      </c>
      <c r="B31" s="22" t="s">
        <v>175</v>
      </c>
      <c r="C31" s="22"/>
      <c r="D31" s="23"/>
      <c r="E31" s="22"/>
      <c r="F31" s="210">
        <v>60000</v>
      </c>
      <c r="G31" s="207">
        <v>60000</v>
      </c>
    </row>
    <row r="32" spans="1:7" x14ac:dyDescent="0.25">
      <c r="A32" s="22">
        <v>2</v>
      </c>
      <c r="B32" s="22" t="s">
        <v>176</v>
      </c>
      <c r="C32" s="22"/>
      <c r="D32" s="23"/>
      <c r="E32" s="22"/>
      <c r="F32" s="210">
        <v>20000</v>
      </c>
      <c r="G32" s="207">
        <v>20000</v>
      </c>
    </row>
    <row r="33" spans="1:7" x14ac:dyDescent="0.25">
      <c r="A33" s="343" t="s">
        <v>33</v>
      </c>
      <c r="B33" s="343"/>
      <c r="C33" s="343"/>
      <c r="D33" s="343"/>
      <c r="E33" s="343"/>
      <c r="F33" s="343"/>
      <c r="G33" s="208">
        <f>SUM(G31:G32)</f>
        <v>80000</v>
      </c>
    </row>
    <row r="34" spans="1:7" x14ac:dyDescent="0.25">
      <c r="A34" s="327" t="s">
        <v>172</v>
      </c>
      <c r="B34" s="328"/>
      <c r="C34" s="328"/>
      <c r="D34" s="328"/>
      <c r="E34" s="328"/>
      <c r="F34" s="328"/>
      <c r="G34" s="209">
        <v>666.67</v>
      </c>
    </row>
  </sheetData>
  <mergeCells count="10">
    <mergeCell ref="A34:F34"/>
    <mergeCell ref="A1:G1"/>
    <mergeCell ref="A2:G2"/>
    <mergeCell ref="A3:G3"/>
    <mergeCell ref="A4:G4"/>
    <mergeCell ref="A6:G6"/>
    <mergeCell ref="A15:F15"/>
    <mergeCell ref="A18:G18"/>
    <mergeCell ref="A29:F29"/>
    <mergeCell ref="A33:F33"/>
  </mergeCells>
  <phoneticPr fontId="10" type="noConversion"/>
  <pageMargins left="0.11811023622047245" right="0.11811023622047245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3"/>
  <sheetViews>
    <sheetView workbookViewId="0">
      <selection activeCell="F11" sqref="F11"/>
    </sheetView>
  </sheetViews>
  <sheetFormatPr defaultRowHeight="15" x14ac:dyDescent="0.25"/>
  <cols>
    <col min="1" max="1" width="8.85546875" style="165" customWidth="1"/>
    <col min="2" max="2" width="68.7109375" style="165" bestFit="1" customWidth="1"/>
    <col min="3" max="3" width="16" style="166" bestFit="1" customWidth="1"/>
  </cols>
  <sheetData>
    <row r="2" spans="1:3" x14ac:dyDescent="0.25">
      <c r="C2" s="166" t="s">
        <v>177</v>
      </c>
    </row>
    <row r="3" spans="1:3" ht="15.75" thickBot="1" x14ac:dyDescent="0.3">
      <c r="A3" s="344" t="s">
        <v>244</v>
      </c>
      <c r="B3" s="344"/>
      <c r="C3" s="344"/>
    </row>
    <row r="4" spans="1:3" ht="15.75" thickTop="1" x14ac:dyDescent="0.25">
      <c r="A4" s="181" t="s">
        <v>160</v>
      </c>
      <c r="B4" s="182" t="s">
        <v>178</v>
      </c>
      <c r="C4" s="183" t="s">
        <v>179</v>
      </c>
    </row>
    <row r="5" spans="1:3" s="38" customFormat="1" ht="15.75" thickBot="1" x14ac:dyDescent="0.3">
      <c r="A5" s="195"/>
      <c r="B5" s="196"/>
      <c r="C5" s="197"/>
    </row>
    <row r="6" spans="1:3" s="38" customFormat="1" ht="30" customHeight="1" thickTop="1" x14ac:dyDescent="0.25">
      <c r="A6" s="194">
        <v>1</v>
      </c>
      <c r="B6" s="179" t="s">
        <v>254</v>
      </c>
      <c r="C6" s="213">
        <v>250000</v>
      </c>
    </row>
    <row r="7" spans="1:3" s="38" customFormat="1" ht="30" customHeight="1" x14ac:dyDescent="0.25">
      <c r="A7" s="184">
        <v>2</v>
      </c>
      <c r="B7" s="180" t="s">
        <v>255</v>
      </c>
      <c r="C7" s="215">
        <v>50000</v>
      </c>
    </row>
    <row r="8" spans="1:3" s="38" customFormat="1" ht="30" customHeight="1" x14ac:dyDescent="0.25">
      <c r="A8" s="184">
        <v>3</v>
      </c>
      <c r="B8" s="180" t="s">
        <v>263</v>
      </c>
      <c r="C8" s="215">
        <v>80000</v>
      </c>
    </row>
    <row r="9" spans="1:3" s="38" customFormat="1" ht="40.9" customHeight="1" x14ac:dyDescent="0.25">
      <c r="A9" s="184">
        <v>4</v>
      </c>
      <c r="B9" s="180" t="s">
        <v>261</v>
      </c>
      <c r="C9" s="215">
        <v>1800000</v>
      </c>
    </row>
    <row r="10" spans="1:3" s="38" customFormat="1" ht="30" customHeight="1" x14ac:dyDescent="0.25">
      <c r="A10" s="185">
        <v>5</v>
      </c>
      <c r="B10" s="179" t="s">
        <v>260</v>
      </c>
      <c r="C10" s="214">
        <v>800000</v>
      </c>
    </row>
    <row r="11" spans="1:3" s="38" customFormat="1" ht="30" customHeight="1" x14ac:dyDescent="0.25">
      <c r="A11" s="185">
        <v>6</v>
      </c>
      <c r="B11" s="179" t="s">
        <v>262</v>
      </c>
      <c r="C11" s="214">
        <v>50000</v>
      </c>
    </row>
    <row r="12" spans="1:3" s="38" customFormat="1" ht="30" customHeight="1" x14ac:dyDescent="0.25">
      <c r="A12" s="185">
        <v>7</v>
      </c>
      <c r="B12" s="179" t="s">
        <v>266</v>
      </c>
      <c r="C12" s="214">
        <v>200000</v>
      </c>
    </row>
    <row r="13" spans="1:3" s="38" customFormat="1" ht="30" customHeight="1" x14ac:dyDescent="0.25">
      <c r="A13" s="185">
        <v>8</v>
      </c>
      <c r="B13" s="179" t="s">
        <v>267</v>
      </c>
      <c r="C13" s="214">
        <v>150000</v>
      </c>
    </row>
    <row r="14" spans="1:3" s="38" customFormat="1" ht="30" customHeight="1" x14ac:dyDescent="0.25">
      <c r="A14" s="185">
        <v>9</v>
      </c>
      <c r="B14" s="179" t="s">
        <v>268</v>
      </c>
      <c r="C14" s="214">
        <v>30000</v>
      </c>
    </row>
    <row r="15" spans="1:3" s="38" customFormat="1" ht="30" customHeight="1" x14ac:dyDescent="0.25">
      <c r="A15" s="185"/>
      <c r="B15" s="180"/>
      <c r="C15" s="215"/>
    </row>
    <row r="16" spans="1:3" s="38" customFormat="1" ht="30" customHeight="1" thickBot="1" x14ac:dyDescent="0.3">
      <c r="A16" s="189"/>
      <c r="B16" s="190"/>
      <c r="C16" s="216"/>
    </row>
    <row r="17" spans="1:3" ht="15.75" thickTop="1" x14ac:dyDescent="0.25">
      <c r="A17" s="191"/>
      <c r="B17" s="192" t="s">
        <v>180</v>
      </c>
      <c r="C17" s="193">
        <f>SUM(C5:C16)</f>
        <v>3410000</v>
      </c>
    </row>
    <row r="18" spans="1:3" ht="15.75" thickBot="1" x14ac:dyDescent="0.3">
      <c r="A18" s="186"/>
      <c r="B18" s="187" t="s">
        <v>181</v>
      </c>
      <c r="C18" s="188">
        <f>C17/12</f>
        <v>284166.66666666669</v>
      </c>
    </row>
    <row r="19" spans="1:3" ht="15.75" thickTop="1" x14ac:dyDescent="0.25">
      <c r="B19" s="167"/>
      <c r="C19" s="168"/>
    </row>
    <row r="20" spans="1:3" x14ac:dyDescent="0.25">
      <c r="A20" s="344"/>
      <c r="B20" s="344"/>
      <c r="C20" s="344"/>
    </row>
    <row r="21" spans="1:3" x14ac:dyDescent="0.25">
      <c r="A21" s="169"/>
      <c r="B21" s="169"/>
      <c r="C21" s="170"/>
    </row>
    <row r="22" spans="1:3" x14ac:dyDescent="0.25">
      <c r="A22" s="171"/>
      <c r="B22" s="171"/>
      <c r="C22" s="172"/>
    </row>
    <row r="23" spans="1:3" x14ac:dyDescent="0.25">
      <c r="A23" s="171"/>
      <c r="B23" s="171"/>
      <c r="C23" s="172"/>
    </row>
    <row r="24" spans="1:3" x14ac:dyDescent="0.25">
      <c r="A24" s="171"/>
      <c r="B24" s="171"/>
      <c r="C24" s="172"/>
    </row>
    <row r="25" spans="1:3" x14ac:dyDescent="0.25">
      <c r="A25" s="171"/>
      <c r="B25" s="171"/>
      <c r="C25" s="172"/>
    </row>
    <row r="26" spans="1:3" x14ac:dyDescent="0.25">
      <c r="A26" s="171"/>
      <c r="B26" s="173"/>
      <c r="C26" s="174"/>
    </row>
    <row r="27" spans="1:3" x14ac:dyDescent="0.25">
      <c r="A27" s="171"/>
      <c r="B27" s="171"/>
      <c r="C27" s="172"/>
    </row>
    <row r="28" spans="1:3" x14ac:dyDescent="0.25">
      <c r="A28" s="173"/>
      <c r="B28" s="173"/>
      <c r="C28" s="174"/>
    </row>
    <row r="29" spans="1:3" x14ac:dyDescent="0.25">
      <c r="A29" s="171"/>
      <c r="B29" s="175"/>
      <c r="C29" s="172"/>
    </row>
    <row r="30" spans="1:3" x14ac:dyDescent="0.25">
      <c r="A30" s="171"/>
      <c r="B30" s="175"/>
      <c r="C30" s="172"/>
    </row>
    <row r="31" spans="1:3" x14ac:dyDescent="0.25">
      <c r="A31" s="171"/>
      <c r="B31" s="176"/>
      <c r="C31" s="168"/>
    </row>
    <row r="32" spans="1:3" x14ac:dyDescent="0.25">
      <c r="A32" s="171"/>
      <c r="B32" s="167"/>
      <c r="C32" s="168"/>
    </row>
    <row r="33" spans="1:3" x14ac:dyDescent="0.25">
      <c r="A33" s="177"/>
      <c r="B33" s="177"/>
      <c r="C33" s="178"/>
    </row>
  </sheetData>
  <mergeCells count="2">
    <mergeCell ref="A3:C3"/>
    <mergeCell ref="A20:C2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смета 2026г </vt:lpstr>
      <vt:lpstr>Приложение 1- Штатное расп.</vt:lpstr>
      <vt:lpstr>Приложение 2,3</vt:lpstr>
      <vt:lpstr>Приложение 4</vt:lpstr>
      <vt:lpstr>'смета 2026г '!Область_печати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cp:lastPrinted>2016-05-17T03:53:12Z</cp:lastPrinted>
  <dcterms:created xsi:type="dcterms:W3CDTF">2006-09-16T00:00:00Z</dcterms:created>
  <dcterms:modified xsi:type="dcterms:W3CDTF">2026-08-04T10:23:01Z</dcterms:modified>
</cp:coreProperties>
</file>