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E60EA0E5-88B1-4F15-A34A-2A4C4BE1AF9A}" xr6:coauthVersionLast="47" xr6:coauthVersionMax="47" xr10:uidLastSave="{00000000-0000-0000-0000-000000000000}"/>
  <bookViews>
    <workbookView xWindow="3930" yWindow="3900" windowWidth="21600" windowHeight="11295" xr2:uid="{00000000-000D-0000-FFFF-FFFF00000000}"/>
  </bookViews>
  <sheets>
    <sheet name="смета 2025г " sheetId="5" r:id="rId1"/>
  </sheets>
  <definedNames>
    <definedName name="_xlnm.Print_Area" localSheetId="0">'смета 2025г '!$A$1:$C$97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1" i="5" l="1"/>
  <c r="D42" i="5" l="1"/>
  <c r="D24" i="5"/>
  <c r="D41" i="5"/>
  <c r="D69" i="5" l="1"/>
  <c r="D28" i="5"/>
  <c r="D34" i="5"/>
  <c r="D11" i="5"/>
  <c r="E12" i="5"/>
  <c r="D25" i="5"/>
  <c r="D61" i="5"/>
  <c r="D40" i="5" l="1"/>
  <c r="D22" i="5"/>
  <c r="D81" i="5" s="1"/>
  <c r="D18" i="5" l="1"/>
  <c r="D84" i="5" s="1"/>
  <c r="E61" i="5"/>
  <c r="E58" i="5" l="1"/>
  <c r="E53" i="5" l="1"/>
  <c r="E11" i="5" l="1"/>
  <c r="E57" i="5" l="1"/>
  <c r="E38" i="5" l="1"/>
  <c r="C18" i="5" l="1"/>
  <c r="E13" i="5" l="1"/>
  <c r="E14" i="5"/>
  <c r="E18" i="5" l="1"/>
  <c r="E36" i="5"/>
  <c r="E37" i="5"/>
  <c r="E22" i="5" l="1"/>
  <c r="E23" i="5"/>
  <c r="E25" i="5"/>
  <c r="E28" i="5"/>
  <c r="E29" i="5"/>
  <c r="E30" i="5"/>
  <c r="E31" i="5"/>
  <c r="E33" i="5"/>
  <c r="E34" i="5"/>
  <c r="E35" i="5"/>
  <c r="E39" i="5"/>
  <c r="E40" i="5"/>
  <c r="E49" i="5"/>
  <c r="E50" i="5"/>
  <c r="E51" i="5"/>
  <c r="E54" i="5"/>
  <c r="E55" i="5"/>
  <c r="E56" i="5"/>
  <c r="E59" i="5"/>
  <c r="E60" i="5"/>
  <c r="E62" i="5"/>
  <c r="E64" i="5"/>
  <c r="E65" i="5"/>
  <c r="E66" i="5"/>
  <c r="E67" i="5"/>
  <c r="E68" i="5"/>
  <c r="E69" i="5"/>
  <c r="E21" i="5"/>
  <c r="E42" i="5" l="1"/>
  <c r="E24" i="5" l="1"/>
  <c r="E63" i="5" l="1"/>
  <c r="E32" i="5" l="1"/>
  <c r="E4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2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Налоги + страховые</t>
        </r>
      </text>
    </comment>
  </commentList>
</comments>
</file>

<file path=xl/sharedStrings.xml><?xml version="1.0" encoding="utf-8"?>
<sst xmlns="http://schemas.openxmlformats.org/spreadsheetml/2006/main" count="125" uniqueCount="121">
  <si>
    <t xml:space="preserve">     </t>
  </si>
  <si>
    <t>№</t>
  </si>
  <si>
    <t>Наименование расходов</t>
  </si>
  <si>
    <t>п/п</t>
  </si>
  <si>
    <t>1.</t>
  </si>
  <si>
    <t>2.</t>
  </si>
  <si>
    <t>3.</t>
  </si>
  <si>
    <t>Доходы</t>
  </si>
  <si>
    <t>Итого:</t>
  </si>
  <si>
    <t>Расходы</t>
  </si>
  <si>
    <t>Содержание жилья</t>
  </si>
  <si>
    <t>1.1.</t>
  </si>
  <si>
    <t>Фонд оплаты труда АУП</t>
  </si>
  <si>
    <t>1.2.</t>
  </si>
  <si>
    <t>Налоги с ФОТ</t>
  </si>
  <si>
    <t>1.3.</t>
  </si>
  <si>
    <t>Аренда офиса ТСЖ</t>
  </si>
  <si>
    <t>1.4.</t>
  </si>
  <si>
    <t>Содержание офиса</t>
  </si>
  <si>
    <t>1.5.</t>
  </si>
  <si>
    <t>Услуги банка по РКО, % по реестру</t>
  </si>
  <si>
    <t>1.6.</t>
  </si>
  <si>
    <t>Услуги связи (телефон+сот и интернет)</t>
  </si>
  <si>
    <t>1.7.</t>
  </si>
  <si>
    <t>Паспортное обслуживание</t>
  </si>
  <si>
    <t>1.8.</t>
  </si>
  <si>
    <t>1.9.</t>
  </si>
  <si>
    <t>Премиальный фонд</t>
  </si>
  <si>
    <t>1.10.</t>
  </si>
  <si>
    <t>Налоги с ФОТ (премиального фонда)</t>
  </si>
  <si>
    <t>1.11.</t>
  </si>
  <si>
    <t>Юридическое обслуживание ТСЖ</t>
  </si>
  <si>
    <t>1.12.</t>
  </si>
  <si>
    <t>1.13.</t>
  </si>
  <si>
    <t xml:space="preserve">Хостинг сайта </t>
  </si>
  <si>
    <t>2.1.</t>
  </si>
  <si>
    <t>Фонд оплаты труда техн.персонала</t>
  </si>
  <si>
    <t>2.2.</t>
  </si>
  <si>
    <t>2.3.</t>
  </si>
  <si>
    <t>Материалы  и инвентарь для тек.ремонта</t>
  </si>
  <si>
    <t>2.4.</t>
  </si>
  <si>
    <t>2.5.</t>
  </si>
  <si>
    <t>2.6.</t>
  </si>
  <si>
    <t>Т/о лифтов</t>
  </si>
  <si>
    <t>2.7.</t>
  </si>
  <si>
    <t>Обслуживание сист. ПС и ОС,автом,</t>
  </si>
  <si>
    <t>пожаротуш,видеонаблюдения дома</t>
  </si>
  <si>
    <t>2.8.</t>
  </si>
  <si>
    <t>2.9.</t>
  </si>
  <si>
    <t>Оказание услуг по договорам подряда</t>
  </si>
  <si>
    <t>3.1.</t>
  </si>
  <si>
    <t>Клининговая компания (уборщица)</t>
  </si>
  <si>
    <t>3.2.</t>
  </si>
  <si>
    <t>3.3.</t>
  </si>
  <si>
    <t xml:space="preserve">Аренда коврики </t>
  </si>
  <si>
    <t>Материалы и инвентарь (дворник, уборщ)</t>
  </si>
  <si>
    <t>3.6.</t>
  </si>
  <si>
    <t>Уборка дворовой территории механизмами (вывоз снега)</t>
  </si>
  <si>
    <t>4.1.</t>
  </si>
  <si>
    <t>Дератизация подвала</t>
  </si>
  <si>
    <t>5.1.</t>
  </si>
  <si>
    <t>5.2.</t>
  </si>
  <si>
    <t>Освидетельствование лифтов</t>
  </si>
  <si>
    <t>Всего</t>
  </si>
  <si>
    <t>Коммунальные платежи</t>
  </si>
  <si>
    <t xml:space="preserve">Отопление </t>
  </si>
  <si>
    <t>Вода</t>
  </si>
  <si>
    <t>по приборам учета</t>
  </si>
  <si>
    <t>Э/энергия</t>
  </si>
  <si>
    <t>Пени</t>
  </si>
  <si>
    <t>Плата за содер.и рем. общ. имущ. в доме</t>
  </si>
  <si>
    <t>9.</t>
  </si>
  <si>
    <t>Расходы на т/о ворот (паркинг)</t>
  </si>
  <si>
    <t>2.10.</t>
  </si>
  <si>
    <t>2.11.</t>
  </si>
  <si>
    <t>2.12.</t>
  </si>
  <si>
    <t>2.13.</t>
  </si>
  <si>
    <t>6.1.</t>
  </si>
  <si>
    <t>Испытание пожарных кранов (2 раза/год)</t>
  </si>
  <si>
    <t>Отклонение</t>
  </si>
  <si>
    <t>1.15.</t>
  </si>
  <si>
    <t>Заполнение сайта ГИС ЖКХ</t>
  </si>
  <si>
    <t>1.16.</t>
  </si>
  <si>
    <t>Резерв на отпуска</t>
  </si>
  <si>
    <t xml:space="preserve">Текущий ремонт в т.ч., </t>
  </si>
  <si>
    <t>ИТОГО остаток денежных средств по статье Сод.жилья</t>
  </si>
  <si>
    <t>Проведение новогоднего праздника</t>
  </si>
  <si>
    <t xml:space="preserve">Непредвиденные расходы </t>
  </si>
  <si>
    <t>РКО</t>
  </si>
  <si>
    <t>Процент за внесение взносов по кап.ремонту</t>
  </si>
  <si>
    <t>Налог на УСН</t>
  </si>
  <si>
    <t>Перекатка пожарного рукава</t>
  </si>
  <si>
    <t>Страхование лифтов</t>
  </si>
  <si>
    <t xml:space="preserve">Доходы от аренды </t>
  </si>
  <si>
    <t>Обслуживание сайта ТСН</t>
  </si>
  <si>
    <t>Расходы на т/о ворот (двор/шлагбаум)</t>
  </si>
  <si>
    <t>1.14.</t>
  </si>
  <si>
    <t>3.4.</t>
  </si>
  <si>
    <t xml:space="preserve">Озеленение дворовой территории (благоустройство, песок) </t>
  </si>
  <si>
    <t>ТО, аварийно-диспетчерское обслуживание МКД</t>
  </si>
  <si>
    <t>3.5.</t>
  </si>
  <si>
    <t>ОТЧЕТ об исполнении бюджета - сметы доходов и расходов ТСН "Фурманова, 103" за 2025 год.</t>
  </si>
  <si>
    <t>План 2025г.</t>
  </si>
  <si>
    <t>Факт 2025г</t>
  </si>
  <si>
    <t>Остаток по статье содержание жилья 2024г</t>
  </si>
  <si>
    <t>Замена измерительных приборов</t>
  </si>
  <si>
    <t>Фонд оплаты труда (дворник)</t>
  </si>
  <si>
    <t>Замена уплотнений теплообменника отопления и ГВС</t>
  </si>
  <si>
    <t>Ремонт датчика давления</t>
  </si>
  <si>
    <t>Установка видеокамер</t>
  </si>
  <si>
    <t>Установка футбольных ворот</t>
  </si>
  <si>
    <t>Ремонт системы видеонаблюдения</t>
  </si>
  <si>
    <t>Замена реле контроля фаз</t>
  </si>
  <si>
    <t>Шкаф в комнату охраны</t>
  </si>
  <si>
    <t>Приобретение и установка теннисного стола</t>
  </si>
  <si>
    <t>Замена подшипников лебедки (лифт)</t>
  </si>
  <si>
    <t>Обслуживание домофона (перерасход)</t>
  </si>
  <si>
    <t>Охрана дома (перерасход)</t>
  </si>
  <si>
    <t>7.1.</t>
  </si>
  <si>
    <t>8.</t>
  </si>
  <si>
    <t>СПРАВОЧНО: Задолженность собственников (просроченная, долговая нагрузка)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</si>
</sst>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</font>
    <font>
      <sz val="14"/>
      <color indexed="8"/>
      <name val="Times New Roman"/>
      <family val="1"/>
      <charset val="204"/>
    </font>
    <font>
      <sz val="8"/>
      <name val="Calibri"/>
      <family val="2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u/>
      <sz val="14"/>
      <color indexed="8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i/>
      <sz val="9"/>
      <color indexed="8"/>
      <name val="Calibri"/>
      <family val="2"/>
    </font>
    <font>
      <b/>
      <sz val="9"/>
      <color indexed="8"/>
      <name val="Calibri"/>
      <family val="2"/>
      <charset val="204"/>
    </font>
    <font>
      <b/>
      <i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9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Calibri"/>
      <family val="2"/>
      <scheme val="minor"/>
    </font>
    <font>
      <i/>
      <sz val="9"/>
      <color theme="1"/>
      <name val="Times New Roman"/>
      <family val="1"/>
      <charset val="204"/>
    </font>
    <font>
      <i/>
      <sz val="9"/>
      <color theme="1"/>
      <name val="Calibri"/>
      <family val="2"/>
      <scheme val="minor"/>
    </font>
    <font>
      <i/>
      <sz val="9"/>
      <name val="Arial"/>
      <family val="2"/>
      <charset val="204"/>
    </font>
    <font>
      <b/>
      <u/>
      <sz val="11"/>
      <color indexed="8"/>
      <name val="Times New Roman"/>
      <family val="1"/>
      <charset val="204"/>
    </font>
    <font>
      <sz val="11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i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3" borderId="0" xfId="0" applyFill="1"/>
    <xf numFmtId="0" fontId="12" fillId="0" borderId="0" xfId="0" applyFont="1"/>
    <xf numFmtId="0" fontId="10" fillId="2" borderId="1" xfId="0" applyFont="1" applyFill="1" applyBorder="1" applyAlignment="1">
      <alignment horizontal="center" vertical="center"/>
    </xf>
    <xf numFmtId="0" fontId="12" fillId="0" borderId="1" xfId="0" applyFont="1" applyBorder="1"/>
    <xf numFmtId="0" fontId="15" fillId="2" borderId="1" xfId="0" applyFont="1" applyFill="1" applyBorder="1"/>
    <xf numFmtId="0" fontId="15" fillId="0" borderId="1" xfId="0" applyFont="1" applyBorder="1"/>
    <xf numFmtId="0" fontId="12" fillId="2" borderId="1" xfId="0" applyFont="1" applyFill="1" applyBorder="1"/>
    <xf numFmtId="2" fontId="12" fillId="2" borderId="1" xfId="0" applyNumberFormat="1" applyFont="1" applyFill="1" applyBorder="1"/>
    <xf numFmtId="0" fontId="10" fillId="2" borderId="3" xfId="0" applyFont="1" applyFill="1" applyBorder="1" applyAlignment="1">
      <alignment horizontal="left"/>
    </xf>
    <xf numFmtId="0" fontId="16" fillId="0" borderId="1" xfId="0" applyFont="1" applyBorder="1"/>
    <xf numFmtId="2" fontId="4" fillId="2" borderId="1" xfId="0" applyNumberFormat="1" applyFont="1" applyFill="1" applyBorder="1" applyAlignment="1">
      <alignment wrapText="1"/>
    </xf>
    <xf numFmtId="2" fontId="12" fillId="0" borderId="1" xfId="0" applyNumberFormat="1" applyFont="1" applyBorder="1"/>
    <xf numFmtId="2" fontId="12" fillId="3" borderId="1" xfId="0" applyNumberFormat="1" applyFont="1" applyFill="1" applyBorder="1"/>
    <xf numFmtId="0" fontId="12" fillId="3" borderId="1" xfId="0" applyFont="1" applyFill="1" applyBorder="1"/>
    <xf numFmtId="2" fontId="4" fillId="2" borderId="2" xfId="0" applyNumberFormat="1" applyFont="1" applyFill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left"/>
    </xf>
    <xf numFmtId="0" fontId="12" fillId="0" borderId="2" xfId="0" applyFont="1" applyBorder="1"/>
    <xf numFmtId="2" fontId="12" fillId="0" borderId="2" xfId="0" applyNumberFormat="1" applyFont="1" applyBorder="1"/>
    <xf numFmtId="2" fontId="12" fillId="0" borderId="5" xfId="0" applyNumberFormat="1" applyFont="1" applyBorder="1"/>
    <xf numFmtId="0" fontId="12" fillId="0" borderId="4" xfId="0" applyFont="1" applyBorder="1"/>
    <xf numFmtId="2" fontId="12" fillId="0" borderId="6" xfId="0" applyNumberFormat="1" applyFont="1" applyBorder="1"/>
    <xf numFmtId="0" fontId="12" fillId="2" borderId="4" xfId="0" applyFont="1" applyFill="1" applyBorder="1"/>
    <xf numFmtId="2" fontId="12" fillId="0" borderId="1" xfId="0" applyNumberFormat="1" applyFont="1" applyBorder="1" applyAlignment="1">
      <alignment horizontal="left" wrapText="1"/>
    </xf>
    <xf numFmtId="0" fontId="16" fillId="0" borderId="1" xfId="0" applyFont="1" applyBorder="1" applyAlignment="1">
      <alignment horizontal="left"/>
    </xf>
    <xf numFmtId="2" fontId="4" fillId="0" borderId="1" xfId="0" applyNumberFormat="1" applyFont="1" applyBorder="1"/>
    <xf numFmtId="2" fontId="4" fillId="2" borderId="1" xfId="0" applyNumberFormat="1" applyFont="1" applyFill="1" applyBorder="1"/>
    <xf numFmtId="2" fontId="15" fillId="0" borderId="1" xfId="0" applyNumberFormat="1" applyFont="1" applyBorder="1"/>
    <xf numFmtId="2" fontId="12" fillId="2" borderId="9" xfId="0" applyNumberFormat="1" applyFont="1" applyFill="1" applyBorder="1"/>
    <xf numFmtId="0" fontId="11" fillId="0" borderId="0" xfId="0" applyFont="1"/>
    <xf numFmtId="0" fontId="16" fillId="0" borderId="0" xfId="0" applyFont="1"/>
    <xf numFmtId="2" fontId="4" fillId="2" borderId="0" xfId="0" applyNumberFormat="1" applyFont="1" applyFill="1"/>
    <xf numFmtId="0" fontId="17" fillId="2" borderId="1" xfId="0" applyFont="1" applyFill="1" applyBorder="1" applyAlignment="1">
      <alignment horizontal="left"/>
    </xf>
    <xf numFmtId="2" fontId="12" fillId="0" borderId="2" xfId="0" applyNumberFormat="1" applyFont="1" applyBorder="1" applyAlignment="1">
      <alignment horizontal="left"/>
    </xf>
    <xf numFmtId="4" fontId="12" fillId="0" borderId="0" xfId="0" applyNumberFormat="1" applyFont="1"/>
    <xf numFmtId="4" fontId="4" fillId="2" borderId="0" xfId="0" applyNumberFormat="1" applyFont="1" applyFill="1"/>
    <xf numFmtId="2" fontId="4" fillId="3" borderId="2" xfId="0" applyNumberFormat="1" applyFont="1" applyFill="1" applyBorder="1" applyAlignment="1">
      <alignment horizontal="left" vertical="center" wrapText="1"/>
    </xf>
    <xf numFmtId="17" fontId="12" fillId="2" borderId="1" xfId="0" applyNumberFormat="1" applyFont="1" applyFill="1" applyBorder="1"/>
    <xf numFmtId="0" fontId="4" fillId="2" borderId="1" xfId="0" applyFont="1" applyFill="1" applyBorder="1"/>
    <xf numFmtId="0" fontId="18" fillId="0" borderId="0" xfId="0" applyFont="1"/>
    <xf numFmtId="2" fontId="4" fillId="2" borderId="1" xfId="0" applyNumberFormat="1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vertical="center" wrapText="1"/>
    </xf>
    <xf numFmtId="0" fontId="1" fillId="0" borderId="0" xfId="0" applyFont="1"/>
    <xf numFmtId="0" fontId="10" fillId="3" borderId="1" xfId="0" applyFont="1" applyFill="1" applyBorder="1" applyAlignment="1">
      <alignment horizontal="left"/>
    </xf>
    <xf numFmtId="2" fontId="12" fillId="3" borderId="1" xfId="0" applyNumberFormat="1" applyFont="1" applyFill="1" applyBorder="1" applyAlignment="1">
      <alignment vertical="center" wrapText="1"/>
    </xf>
    <xf numFmtId="4" fontId="12" fillId="0" borderId="9" xfId="0" applyNumberFormat="1" applyFont="1" applyBorder="1" applyAlignment="1">
      <alignment horizontal="center"/>
    </xf>
    <xf numFmtId="4" fontId="12" fillId="0" borderId="8" xfId="0" applyNumberFormat="1" applyFont="1" applyBorder="1" applyAlignment="1">
      <alignment horizontal="center"/>
    </xf>
    <xf numFmtId="4" fontId="12" fillId="2" borderId="9" xfId="0" applyNumberFormat="1" applyFont="1" applyFill="1" applyBorder="1" applyAlignment="1">
      <alignment horizontal="center"/>
    </xf>
    <xf numFmtId="4" fontId="4" fillId="2" borderId="9" xfId="0" applyNumberFormat="1" applyFont="1" applyFill="1" applyBorder="1" applyAlignment="1">
      <alignment horizontal="center"/>
    </xf>
    <xf numFmtId="4" fontId="12" fillId="3" borderId="9" xfId="0" applyNumberFormat="1" applyFont="1" applyFill="1" applyBorder="1" applyAlignment="1">
      <alignment horizontal="center"/>
    </xf>
    <xf numFmtId="4" fontId="16" fillId="2" borderId="9" xfId="0" applyNumberFormat="1" applyFont="1" applyFill="1" applyBorder="1" applyAlignment="1">
      <alignment horizontal="center"/>
    </xf>
    <xf numFmtId="4" fontId="4" fillId="2" borderId="7" xfId="0" applyNumberFormat="1" applyFont="1" applyFill="1" applyBorder="1" applyAlignment="1">
      <alignment horizontal="center"/>
    </xf>
    <xf numFmtId="4" fontId="12" fillId="0" borderId="7" xfId="0" applyNumberFormat="1" applyFont="1" applyBorder="1" applyAlignment="1">
      <alignment horizontal="center"/>
    </xf>
    <xf numFmtId="4" fontId="12" fillId="3" borderId="8" xfId="0" applyNumberFormat="1" applyFont="1" applyFill="1" applyBorder="1" applyAlignment="1">
      <alignment horizontal="center"/>
    </xf>
    <xf numFmtId="4" fontId="16" fillId="0" borderId="9" xfId="0" applyNumberFormat="1" applyFont="1" applyBorder="1" applyAlignment="1">
      <alignment horizontal="center"/>
    </xf>
    <xf numFmtId="4" fontId="16" fillId="0" borderId="9" xfId="0" applyNumberFormat="1" applyFont="1" applyBorder="1"/>
    <xf numFmtId="4" fontId="4" fillId="0" borderId="9" xfId="0" applyNumberFormat="1" applyFont="1" applyBorder="1" applyAlignment="1">
      <alignment horizontal="center"/>
    </xf>
    <xf numFmtId="4" fontId="15" fillId="0" borderId="9" xfId="0" applyNumberFormat="1" applyFont="1" applyBorder="1"/>
    <xf numFmtId="4" fontId="15" fillId="0" borderId="7" xfId="0" applyNumberFormat="1" applyFont="1" applyBorder="1"/>
    <xf numFmtId="4" fontId="12" fillId="0" borderId="0" xfId="0" applyNumberFormat="1" applyFont="1" applyAlignment="1">
      <alignment horizontal="center" wrapText="1"/>
    </xf>
    <xf numFmtId="4" fontId="12" fillId="0" borderId="1" xfId="0" applyNumberFormat="1" applyFont="1" applyBorder="1" applyAlignment="1">
      <alignment horizontal="center" wrapText="1"/>
    </xf>
    <xf numFmtId="4" fontId="15" fillId="0" borderId="1" xfId="0" applyNumberFormat="1" applyFont="1" applyBorder="1" applyAlignment="1">
      <alignment horizontal="center" wrapText="1"/>
    </xf>
    <xf numFmtId="4" fontId="12" fillId="3" borderId="1" xfId="0" applyNumberFormat="1" applyFont="1" applyFill="1" applyBorder="1" applyAlignment="1">
      <alignment horizontal="center" wrapText="1"/>
    </xf>
    <xf numFmtId="4" fontId="16" fillId="0" borderId="1" xfId="0" applyNumberFormat="1" applyFont="1" applyBorder="1" applyAlignment="1">
      <alignment horizontal="center" wrapText="1"/>
    </xf>
    <xf numFmtId="0" fontId="20" fillId="0" borderId="0" xfId="0" applyFont="1"/>
    <xf numFmtId="0" fontId="20" fillId="0" borderId="1" xfId="0" applyFont="1" applyBorder="1"/>
    <xf numFmtId="0" fontId="20" fillId="3" borderId="1" xfId="0" applyFont="1" applyFill="1" applyBorder="1"/>
    <xf numFmtId="0" fontId="22" fillId="0" borderId="1" xfId="0" applyFont="1" applyBorder="1"/>
    <xf numFmtId="0" fontId="23" fillId="0" borderId="1" xfId="0" applyFont="1" applyBorder="1"/>
    <xf numFmtId="4" fontId="24" fillId="0" borderId="1" xfId="0" applyNumberFormat="1" applyFont="1" applyBorder="1"/>
    <xf numFmtId="0" fontId="25" fillId="0" borderId="1" xfId="0" applyFont="1" applyBorder="1"/>
    <xf numFmtId="4" fontId="11" fillId="2" borderId="7" xfId="0" applyNumberFormat="1" applyFont="1" applyFill="1" applyBorder="1" applyAlignment="1">
      <alignment horizontal="center" vertical="center"/>
    </xf>
    <xf numFmtId="4" fontId="11" fillId="2" borderId="11" xfId="0" applyNumberFormat="1" applyFont="1" applyFill="1" applyBorder="1" applyAlignment="1">
      <alignment horizontal="center" vertical="center"/>
    </xf>
    <xf numFmtId="4" fontId="11" fillId="2" borderId="8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wrapText="1"/>
    </xf>
    <xf numFmtId="4" fontId="12" fillId="2" borderId="7" xfId="0" applyNumberFormat="1" applyFont="1" applyFill="1" applyBorder="1" applyAlignment="1">
      <alignment horizontal="center"/>
    </xf>
    <xf numFmtId="0" fontId="28" fillId="3" borderId="1" xfId="0" applyFont="1" applyFill="1" applyBorder="1"/>
    <xf numFmtId="4" fontId="28" fillId="0" borderId="1" xfId="0" applyNumberFormat="1" applyFont="1" applyBorder="1" applyAlignment="1">
      <alignment horizontal="center" wrapText="1"/>
    </xf>
    <xf numFmtId="0" fontId="29" fillId="0" borderId="0" xfId="0" applyFont="1"/>
    <xf numFmtId="4" fontId="21" fillId="0" borderId="1" xfId="0" applyNumberFormat="1" applyFont="1" applyBorder="1"/>
    <xf numFmtId="4" fontId="22" fillId="0" borderId="1" xfId="0" applyNumberFormat="1" applyFont="1" applyBorder="1"/>
    <xf numFmtId="0" fontId="32" fillId="2" borderId="1" xfId="0" applyFont="1" applyFill="1" applyBorder="1" applyAlignment="1">
      <alignment vertical="top"/>
    </xf>
    <xf numFmtId="2" fontId="33" fillId="2" borderId="1" xfId="0" applyNumberFormat="1" applyFont="1" applyFill="1" applyBorder="1" applyAlignment="1">
      <alignment vertical="center" wrapText="1"/>
    </xf>
    <xf numFmtId="4" fontId="34" fillId="3" borderId="9" xfId="0" applyNumberFormat="1" applyFont="1" applyFill="1" applyBorder="1" applyAlignment="1">
      <alignment horizontal="center"/>
    </xf>
    <xf numFmtId="4" fontId="34" fillId="0" borderId="1" xfId="0" applyNumberFormat="1" applyFont="1" applyBorder="1" applyAlignment="1">
      <alignment horizontal="center" wrapText="1"/>
    </xf>
    <xf numFmtId="4" fontId="35" fillId="0" borderId="1" xfId="0" applyNumberFormat="1" applyFont="1" applyBorder="1"/>
    <xf numFmtId="0" fontId="34" fillId="2" borderId="1" xfId="0" applyFont="1" applyFill="1" applyBorder="1"/>
    <xf numFmtId="2" fontId="34" fillId="3" borderId="1" xfId="0" applyNumberFormat="1" applyFont="1" applyFill="1" applyBorder="1"/>
    <xf numFmtId="4" fontId="34" fillId="2" borderId="9" xfId="0" applyNumberFormat="1" applyFont="1" applyFill="1" applyBorder="1" applyAlignment="1">
      <alignment horizontal="center"/>
    </xf>
    <xf numFmtId="4" fontId="34" fillId="0" borderId="1" xfId="0" applyNumberFormat="1" applyFont="1" applyBorder="1"/>
    <xf numFmtId="4" fontId="31" fillId="0" borderId="1" xfId="0" applyNumberFormat="1" applyFont="1" applyBorder="1" applyAlignment="1">
      <alignment horizontal="center" wrapText="1"/>
    </xf>
    <xf numFmtId="0" fontId="12" fillId="2" borderId="0" xfId="0" applyFont="1" applyFill="1" applyAlignment="1">
      <alignment wrapText="1"/>
    </xf>
    <xf numFmtId="0" fontId="4" fillId="2" borderId="0" xfId="0" applyFont="1" applyFill="1" applyAlignment="1">
      <alignment horizontal="right" vertical="top" wrapText="1"/>
    </xf>
    <xf numFmtId="0" fontId="12" fillId="2" borderId="0" xfId="0" applyFont="1" applyFill="1" applyAlignment="1">
      <alignment horizontal="right" vertical="top" wrapText="1"/>
    </xf>
    <xf numFmtId="0" fontId="6" fillId="2" borderId="0" xfId="0" applyFont="1" applyFill="1" applyAlignment="1">
      <alignment vertical="top" wrapText="1"/>
    </xf>
    <xf numFmtId="4" fontId="4" fillId="3" borderId="1" xfId="0" applyNumberFormat="1" applyFont="1" applyFill="1" applyBorder="1" applyAlignment="1">
      <alignment horizontal="center" wrapText="1"/>
    </xf>
    <xf numFmtId="4" fontId="34" fillId="3" borderId="1" xfId="0" applyNumberFormat="1" applyFont="1" applyFill="1" applyBorder="1" applyAlignment="1">
      <alignment horizontal="center" wrapText="1"/>
    </xf>
    <xf numFmtId="0" fontId="28" fillId="0" borderId="0" xfId="0" applyFont="1" applyAlignment="1">
      <alignment wrapText="1"/>
    </xf>
    <xf numFmtId="0" fontId="28" fillId="0" borderId="0" xfId="0" applyFont="1"/>
    <xf numFmtId="0" fontId="24" fillId="0" borderId="0" xfId="0" applyFont="1"/>
    <xf numFmtId="0" fontId="23" fillId="0" borderId="0" xfId="0" applyFont="1"/>
    <xf numFmtId="0" fontId="24" fillId="3" borderId="0" xfId="0" applyFont="1" applyFill="1"/>
    <xf numFmtId="0" fontId="36" fillId="0" borderId="0" xfId="0" applyFont="1"/>
    <xf numFmtId="0" fontId="37" fillId="0" borderId="0" xfId="0" applyFont="1"/>
    <xf numFmtId="4" fontId="30" fillId="0" borderId="1" xfId="0" applyNumberFormat="1" applyFont="1" applyBorder="1" applyAlignment="1">
      <alignment horizontal="center" vertical="top" wrapText="1"/>
    </xf>
    <xf numFmtId="2" fontId="31" fillId="2" borderId="1" xfId="0" applyNumberFormat="1" applyFont="1" applyFill="1" applyBorder="1"/>
    <xf numFmtId="4" fontId="38" fillId="2" borderId="9" xfId="0" applyNumberFormat="1" applyFont="1" applyFill="1" applyBorder="1" applyAlignment="1">
      <alignment horizontal="center"/>
    </xf>
    <xf numFmtId="4" fontId="4" fillId="0" borderId="1" xfId="0" applyNumberFormat="1" applyFont="1" applyBorder="1" applyAlignment="1">
      <alignment horizontal="center" wrapText="1"/>
    </xf>
    <xf numFmtId="0" fontId="4" fillId="0" borderId="1" xfId="0" applyFont="1" applyBorder="1"/>
    <xf numFmtId="4" fontId="39" fillId="0" borderId="1" xfId="0" applyNumberFormat="1" applyFont="1" applyBorder="1"/>
    <xf numFmtId="16" fontId="4" fillId="2" borderId="1" xfId="0" applyNumberFormat="1" applyFont="1" applyFill="1" applyBorder="1" applyAlignment="1">
      <alignment vertical="top"/>
    </xf>
    <xf numFmtId="4" fontId="12" fillId="0" borderId="2" xfId="0" applyNumberFormat="1" applyFont="1" applyBorder="1" applyAlignment="1">
      <alignment horizontal="center" wrapText="1"/>
    </xf>
    <xf numFmtId="4" fontId="12" fillId="0" borderId="4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left"/>
    </xf>
    <xf numFmtId="0" fontId="16" fillId="2" borderId="3" xfId="0" applyFont="1" applyFill="1" applyBorder="1" applyAlignment="1">
      <alignment horizontal="left"/>
    </xf>
    <xf numFmtId="0" fontId="30" fillId="0" borderId="1" xfId="0" applyFont="1" applyBorder="1" applyAlignment="1">
      <alignment vertical="top" wrapText="1" indent="2"/>
    </xf>
    <xf numFmtId="0" fontId="19" fillId="2" borderId="0" xfId="0" applyFont="1" applyFill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4" fontId="26" fillId="3" borderId="1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right" vertical="top"/>
    </xf>
    <xf numFmtId="0" fontId="11" fillId="2" borderId="1" xfId="0" applyFont="1" applyFill="1" applyBorder="1" applyAlignment="1">
      <alignment horizontal="center" vertical="center"/>
    </xf>
    <xf numFmtId="2" fontId="16" fillId="2" borderId="1" xfId="0" applyNumberFormat="1" applyFont="1" applyFill="1" applyBorder="1"/>
    <xf numFmtId="4" fontId="12" fillId="2" borderId="9" xfId="0" applyNumberFormat="1" applyFont="1" applyFill="1" applyBorder="1" applyAlignment="1">
      <alignment horizontal="left"/>
    </xf>
    <xf numFmtId="4" fontId="12" fillId="0" borderId="8" xfId="0" applyNumberFormat="1" applyFont="1" applyBorder="1" applyAlignment="1">
      <alignment horizontal="left"/>
    </xf>
    <xf numFmtId="4" fontId="12" fillId="0" borderId="9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topLeftCell="A76" zoomScale="85" zoomScaleNormal="85" workbookViewId="0">
      <selection activeCell="B97" sqref="B97"/>
    </sheetView>
  </sheetViews>
  <sheetFormatPr defaultRowHeight="15" x14ac:dyDescent="0.25"/>
  <cols>
    <col min="1" max="1" width="5.28515625" style="5" customWidth="1"/>
    <col min="2" max="2" width="71.5703125" style="5" customWidth="1"/>
    <col min="3" max="3" width="15.28515625" style="37" customWidth="1"/>
    <col min="4" max="4" width="17.7109375" style="62" customWidth="1"/>
    <col min="5" max="5" width="14.85546875" style="67" customWidth="1"/>
    <col min="6" max="6" width="32.28515625" style="102" customWidth="1"/>
  </cols>
  <sheetData>
    <row r="1" spans="1:6" ht="15" customHeight="1" x14ac:dyDescent="0.25">
      <c r="A1" s="94"/>
      <c r="B1" s="123" t="s">
        <v>101</v>
      </c>
      <c r="C1" s="123"/>
    </row>
    <row r="2" spans="1:6" ht="15" customHeight="1" x14ac:dyDescent="0.25">
      <c r="A2" s="95"/>
      <c r="B2" s="123"/>
      <c r="C2" s="123"/>
    </row>
    <row r="3" spans="1:6" ht="18.75" x14ac:dyDescent="0.25">
      <c r="A3" s="97"/>
      <c r="B3" s="123"/>
      <c r="C3" s="123"/>
    </row>
    <row r="4" spans="1:6" ht="18.75" customHeight="1" x14ac:dyDescent="0.25">
      <c r="A4" s="96" t="s">
        <v>0</v>
      </c>
      <c r="B4" s="123"/>
      <c r="C4" s="123"/>
    </row>
    <row r="5" spans="1:6" ht="18.75" x14ac:dyDescent="0.25">
      <c r="A5" s="128"/>
      <c r="B5" s="128"/>
      <c r="C5" s="128"/>
    </row>
    <row r="6" spans="1:6" x14ac:dyDescent="0.25">
      <c r="A6" s="6" t="s">
        <v>1</v>
      </c>
      <c r="B6" s="129" t="s">
        <v>2</v>
      </c>
      <c r="C6" s="74"/>
      <c r="D6" s="125" t="s">
        <v>103</v>
      </c>
      <c r="E6" s="124" t="s">
        <v>79</v>
      </c>
    </row>
    <row r="7" spans="1:6" ht="15" customHeight="1" x14ac:dyDescent="0.25">
      <c r="A7" s="6" t="s">
        <v>3</v>
      </c>
      <c r="B7" s="129"/>
      <c r="C7" s="75" t="s">
        <v>102</v>
      </c>
      <c r="D7" s="125"/>
      <c r="E7" s="124"/>
    </row>
    <row r="8" spans="1:6" x14ac:dyDescent="0.25">
      <c r="A8" s="6"/>
      <c r="B8" s="129"/>
      <c r="C8" s="76"/>
      <c r="D8" s="125"/>
      <c r="E8" s="124"/>
    </row>
    <row r="9" spans="1:6" x14ac:dyDescent="0.25">
      <c r="A9" s="116"/>
      <c r="B9" s="116"/>
      <c r="C9" s="117"/>
      <c r="D9" s="63"/>
      <c r="E9" s="68"/>
    </row>
    <row r="10" spans="1:6" ht="14.25" customHeight="1" x14ac:dyDescent="0.25">
      <c r="A10" s="118" t="s">
        <v>7</v>
      </c>
      <c r="B10" s="118"/>
      <c r="C10" s="119"/>
      <c r="D10" s="63"/>
      <c r="E10" s="68"/>
    </row>
    <row r="11" spans="1:6" s="3" customFormat="1" x14ac:dyDescent="0.25">
      <c r="A11" s="8">
        <v>1</v>
      </c>
      <c r="B11" s="35" t="s">
        <v>70</v>
      </c>
      <c r="C11" s="51">
        <v>8451349.9900000002</v>
      </c>
      <c r="D11" s="64">
        <f>7887950.94+563928.89</f>
        <v>8451879.8300000001</v>
      </c>
      <c r="E11" s="82">
        <f>D11-C11</f>
        <v>529.83999999985099</v>
      </c>
      <c r="F11" s="103"/>
    </row>
    <row r="12" spans="1:6" s="4" customFormat="1" x14ac:dyDescent="0.25">
      <c r="A12" s="17">
        <v>2</v>
      </c>
      <c r="B12" s="46" t="s">
        <v>93</v>
      </c>
      <c r="C12" s="52">
        <v>215388</v>
      </c>
      <c r="D12" s="65">
        <v>182988</v>
      </c>
      <c r="E12" s="82">
        <f>D12-C12</f>
        <v>-32400</v>
      </c>
      <c r="F12" s="104"/>
    </row>
    <row r="13" spans="1:6" x14ac:dyDescent="0.25">
      <c r="A13" s="10">
        <v>3</v>
      </c>
      <c r="B13" s="12" t="s">
        <v>104</v>
      </c>
      <c r="C13" s="48">
        <v>591005.06999999995</v>
      </c>
      <c r="D13" s="63">
        <v>591005.06999999995</v>
      </c>
      <c r="E13" s="82">
        <f t="shared" ref="E13:E14" si="0">D13-C13</f>
        <v>0</v>
      </c>
    </row>
    <row r="14" spans="1:6" x14ac:dyDescent="0.25">
      <c r="A14" s="10">
        <v>4</v>
      </c>
      <c r="B14" s="12" t="s">
        <v>69</v>
      </c>
      <c r="C14" s="48">
        <v>100000</v>
      </c>
      <c r="D14" s="63">
        <v>143375.72</v>
      </c>
      <c r="E14" s="82">
        <f t="shared" si="0"/>
        <v>43375.72</v>
      </c>
    </row>
    <row r="15" spans="1:6" x14ac:dyDescent="0.25">
      <c r="A15" s="10"/>
      <c r="B15" s="12"/>
      <c r="C15" s="52"/>
      <c r="D15" s="63"/>
      <c r="E15" s="82"/>
    </row>
    <row r="16" spans="1:6" x14ac:dyDescent="0.25">
      <c r="A16" s="10"/>
      <c r="B16" s="12"/>
      <c r="C16" s="48"/>
      <c r="D16" s="63"/>
      <c r="E16" s="82"/>
    </row>
    <row r="17" spans="1:6" x14ac:dyDescent="0.25">
      <c r="A17" s="10"/>
      <c r="B17" s="12"/>
      <c r="C17" s="48"/>
      <c r="D17" s="63"/>
      <c r="E17" s="82"/>
    </row>
    <row r="18" spans="1:6" s="1" customFormat="1" x14ac:dyDescent="0.25">
      <c r="A18" s="120" t="s">
        <v>8</v>
      </c>
      <c r="B18" s="121"/>
      <c r="C18" s="53">
        <f>SUM(C11:C15)</f>
        <v>9357743.0600000005</v>
      </c>
      <c r="D18" s="66">
        <f>SUM(D11:D17)</f>
        <v>9369248.620000001</v>
      </c>
      <c r="E18" s="83">
        <f>SUM(E11:E17)</f>
        <v>11505.559999999852</v>
      </c>
      <c r="F18" s="105"/>
    </row>
    <row r="19" spans="1:6" ht="15" customHeight="1" x14ac:dyDescent="0.25">
      <c r="A19" s="118" t="s">
        <v>9</v>
      </c>
      <c r="B19" s="118"/>
      <c r="C19" s="119"/>
      <c r="D19" s="63"/>
      <c r="E19" s="68"/>
    </row>
    <row r="20" spans="1:6" s="2" customFormat="1" x14ac:dyDescent="0.25">
      <c r="A20" s="126" t="s">
        <v>10</v>
      </c>
      <c r="B20" s="127"/>
      <c r="C20" s="127"/>
      <c r="D20" s="64"/>
      <c r="E20" s="71"/>
      <c r="F20" s="103"/>
    </row>
    <row r="21" spans="1:6" ht="23.25" customHeight="1" x14ac:dyDescent="0.25">
      <c r="A21" s="10" t="s">
        <v>11</v>
      </c>
      <c r="B21" s="14" t="s">
        <v>12</v>
      </c>
      <c r="C21" s="50">
        <v>1789404</v>
      </c>
      <c r="D21" s="63">
        <v>1760125</v>
      </c>
      <c r="E21" s="72">
        <f>C21-D21</f>
        <v>29279</v>
      </c>
      <c r="F21" s="100"/>
    </row>
    <row r="22" spans="1:6" x14ac:dyDescent="0.25">
      <c r="A22" s="7" t="s">
        <v>13</v>
      </c>
      <c r="B22" s="14" t="s">
        <v>14</v>
      </c>
      <c r="C22" s="50">
        <v>540400.01</v>
      </c>
      <c r="D22" s="63">
        <f>D21*30.2%</f>
        <v>531557.75</v>
      </c>
      <c r="E22" s="72">
        <f t="shared" ref="E22:E69" si="1">C22-D22</f>
        <v>8842.2600000000093</v>
      </c>
    </row>
    <row r="23" spans="1:6" x14ac:dyDescent="0.25">
      <c r="A23" s="7" t="s">
        <v>15</v>
      </c>
      <c r="B23" s="15" t="s">
        <v>16</v>
      </c>
      <c r="C23" s="48">
        <v>140400</v>
      </c>
      <c r="D23" s="63">
        <v>140400</v>
      </c>
      <c r="E23" s="72">
        <f t="shared" si="1"/>
        <v>0</v>
      </c>
    </row>
    <row r="24" spans="1:6" s="4" customFormat="1" x14ac:dyDescent="0.25">
      <c r="A24" s="17" t="s">
        <v>17</v>
      </c>
      <c r="B24" s="16" t="s">
        <v>18</v>
      </c>
      <c r="C24" s="52">
        <v>76700</v>
      </c>
      <c r="D24" s="63">
        <f>38460+30000</f>
        <v>68460</v>
      </c>
      <c r="E24" s="72">
        <f t="shared" si="1"/>
        <v>8240</v>
      </c>
      <c r="F24" s="104"/>
    </row>
    <row r="25" spans="1:6" x14ac:dyDescent="0.25">
      <c r="A25" s="10" t="s">
        <v>19</v>
      </c>
      <c r="B25" s="16" t="s">
        <v>20</v>
      </c>
      <c r="C25" s="50">
        <v>70000</v>
      </c>
      <c r="D25" s="63">
        <f>D26+D27</f>
        <v>71397.34</v>
      </c>
      <c r="E25" s="72">
        <f t="shared" si="1"/>
        <v>-1397.3399999999965</v>
      </c>
    </row>
    <row r="26" spans="1:6" x14ac:dyDescent="0.25">
      <c r="A26" s="89"/>
      <c r="B26" s="90" t="s">
        <v>88</v>
      </c>
      <c r="C26" s="91"/>
      <c r="D26" s="87">
        <v>44338.34</v>
      </c>
      <c r="E26" s="92"/>
    </row>
    <row r="27" spans="1:6" x14ac:dyDescent="0.25">
      <c r="A27" s="89"/>
      <c r="B27" s="90" t="s">
        <v>89</v>
      </c>
      <c r="C27" s="91"/>
      <c r="D27" s="87">
        <v>27059</v>
      </c>
      <c r="E27" s="92"/>
    </row>
    <row r="28" spans="1:6" x14ac:dyDescent="0.25">
      <c r="A28" s="10" t="s">
        <v>21</v>
      </c>
      <c r="B28" s="16" t="s">
        <v>22</v>
      </c>
      <c r="C28" s="50">
        <v>65000</v>
      </c>
      <c r="D28" s="63">
        <f>31198.25+30256</f>
        <v>61454.25</v>
      </c>
      <c r="E28" s="72">
        <f t="shared" si="1"/>
        <v>3545.75</v>
      </c>
    </row>
    <row r="29" spans="1:6" x14ac:dyDescent="0.25">
      <c r="A29" s="10" t="s">
        <v>23</v>
      </c>
      <c r="B29" s="16" t="s">
        <v>24</v>
      </c>
      <c r="C29" s="52">
        <v>49828.08</v>
      </c>
      <c r="D29" s="63">
        <v>49828.08</v>
      </c>
      <c r="E29" s="72">
        <f t="shared" si="1"/>
        <v>0</v>
      </c>
    </row>
    <row r="30" spans="1:6" x14ac:dyDescent="0.25">
      <c r="A30" s="10" t="s">
        <v>25</v>
      </c>
      <c r="B30" s="16" t="s">
        <v>90</v>
      </c>
      <c r="C30" s="50">
        <v>35000</v>
      </c>
      <c r="D30" s="63">
        <v>30250</v>
      </c>
      <c r="E30" s="72">
        <f t="shared" si="1"/>
        <v>4750</v>
      </c>
    </row>
    <row r="31" spans="1:6" ht="16.5" customHeight="1" x14ac:dyDescent="0.25">
      <c r="A31" s="10" t="s">
        <v>26</v>
      </c>
      <c r="B31" s="11" t="s">
        <v>27</v>
      </c>
      <c r="C31" s="50">
        <v>150000</v>
      </c>
      <c r="D31" s="63">
        <v>150000</v>
      </c>
      <c r="E31" s="72">
        <f t="shared" si="1"/>
        <v>0</v>
      </c>
    </row>
    <row r="32" spans="1:6" x14ac:dyDescent="0.25">
      <c r="A32" s="10" t="s">
        <v>28</v>
      </c>
      <c r="B32" s="11" t="s">
        <v>29</v>
      </c>
      <c r="C32" s="50">
        <v>45300</v>
      </c>
      <c r="D32" s="63">
        <v>45300</v>
      </c>
      <c r="E32" s="72">
        <f t="shared" si="1"/>
        <v>0</v>
      </c>
    </row>
    <row r="33" spans="1:6" x14ac:dyDescent="0.25">
      <c r="A33" s="10" t="s">
        <v>30</v>
      </c>
      <c r="B33" s="11" t="s">
        <v>31</v>
      </c>
      <c r="C33" s="50">
        <v>240000</v>
      </c>
      <c r="D33" s="63">
        <v>240000</v>
      </c>
      <c r="E33" s="72">
        <f t="shared" si="1"/>
        <v>0</v>
      </c>
    </row>
    <row r="34" spans="1:6" x14ac:dyDescent="0.25">
      <c r="A34" s="10" t="s">
        <v>32</v>
      </c>
      <c r="B34" s="11" t="s">
        <v>86</v>
      </c>
      <c r="C34" s="50">
        <v>30000</v>
      </c>
      <c r="D34" s="63">
        <f>23000+6596</f>
        <v>29596</v>
      </c>
      <c r="E34" s="72">
        <f t="shared" si="1"/>
        <v>404</v>
      </c>
    </row>
    <row r="35" spans="1:6" x14ac:dyDescent="0.25">
      <c r="A35" s="10" t="s">
        <v>33</v>
      </c>
      <c r="B35" s="11" t="s">
        <v>34</v>
      </c>
      <c r="C35" s="50">
        <v>3000</v>
      </c>
      <c r="D35" s="63">
        <v>5040</v>
      </c>
      <c r="E35" s="72">
        <f t="shared" si="1"/>
        <v>-2040</v>
      </c>
    </row>
    <row r="36" spans="1:6" x14ac:dyDescent="0.25">
      <c r="A36" s="10" t="s">
        <v>96</v>
      </c>
      <c r="B36" s="77" t="s">
        <v>81</v>
      </c>
      <c r="C36" s="78">
        <v>40500</v>
      </c>
      <c r="D36" s="63">
        <v>40668.75</v>
      </c>
      <c r="E36" s="72">
        <f t="shared" si="1"/>
        <v>-168.75</v>
      </c>
    </row>
    <row r="37" spans="1:6" x14ac:dyDescent="0.25">
      <c r="A37" s="10" t="s">
        <v>80</v>
      </c>
      <c r="B37" s="77" t="s">
        <v>83</v>
      </c>
      <c r="C37" s="78">
        <v>30000</v>
      </c>
      <c r="D37" s="63">
        <v>30000</v>
      </c>
      <c r="E37" s="72">
        <f t="shared" si="1"/>
        <v>0</v>
      </c>
    </row>
    <row r="38" spans="1:6" x14ac:dyDescent="0.25">
      <c r="A38" s="10" t="s">
        <v>82</v>
      </c>
      <c r="B38" s="77" t="s">
        <v>94</v>
      </c>
      <c r="C38" s="78">
        <v>10000</v>
      </c>
      <c r="D38" s="63">
        <v>10000</v>
      </c>
      <c r="E38" s="72">
        <f t="shared" si="1"/>
        <v>0</v>
      </c>
    </row>
    <row r="39" spans="1:6" ht="13.5" customHeight="1" x14ac:dyDescent="0.25">
      <c r="A39" s="7" t="s">
        <v>35</v>
      </c>
      <c r="B39" s="39" t="s">
        <v>36</v>
      </c>
      <c r="C39" s="54">
        <v>295503.96000000002</v>
      </c>
      <c r="D39" s="63">
        <v>295503.96000000002</v>
      </c>
      <c r="E39" s="72">
        <f t="shared" si="1"/>
        <v>0</v>
      </c>
      <c r="F39" s="100"/>
    </row>
    <row r="40" spans="1:6" ht="15.75" customHeight="1" x14ac:dyDescent="0.25">
      <c r="A40" s="7" t="s">
        <v>37</v>
      </c>
      <c r="B40" s="18" t="s">
        <v>14</v>
      </c>
      <c r="C40" s="54">
        <v>89242.2</v>
      </c>
      <c r="D40" s="63">
        <f>D39*30.2%</f>
        <v>89242.195919999998</v>
      </c>
      <c r="E40" s="72">
        <f t="shared" si="1"/>
        <v>4.0799999987939373E-3</v>
      </c>
    </row>
    <row r="41" spans="1:6" x14ac:dyDescent="0.25">
      <c r="A41" s="17" t="s">
        <v>38</v>
      </c>
      <c r="B41" s="16" t="s">
        <v>39</v>
      </c>
      <c r="C41" s="48">
        <v>350000</v>
      </c>
      <c r="D41" s="63">
        <f>37625+251253</f>
        <v>288878</v>
      </c>
      <c r="E41" s="72">
        <f t="shared" si="1"/>
        <v>61122</v>
      </c>
    </row>
    <row r="42" spans="1:6" x14ac:dyDescent="0.25">
      <c r="A42" s="17" t="s">
        <v>40</v>
      </c>
      <c r="B42" s="16" t="s">
        <v>84</v>
      </c>
      <c r="C42" s="48">
        <v>1213600</v>
      </c>
      <c r="D42" s="63">
        <f>D43+D44+D45+D46+D47+D48</f>
        <v>560840</v>
      </c>
      <c r="E42" s="72">
        <f t="shared" si="1"/>
        <v>652760</v>
      </c>
    </row>
    <row r="43" spans="1:6" s="81" customFormat="1" ht="12.75" customHeight="1" x14ac:dyDescent="0.2">
      <c r="A43" s="79"/>
      <c r="B43" s="122" t="s">
        <v>107</v>
      </c>
      <c r="C43" s="122"/>
      <c r="D43" s="107">
        <v>320600</v>
      </c>
      <c r="E43" s="80"/>
      <c r="F43" s="101"/>
    </row>
    <row r="44" spans="1:6" s="81" customFormat="1" ht="12" x14ac:dyDescent="0.2">
      <c r="A44" s="79"/>
      <c r="B44" s="122" t="s">
        <v>109</v>
      </c>
      <c r="C44" s="122"/>
      <c r="D44" s="107">
        <v>32560</v>
      </c>
      <c r="E44" s="80"/>
      <c r="F44" s="101"/>
    </row>
    <row r="45" spans="1:6" s="81" customFormat="1" ht="12" x14ac:dyDescent="0.2">
      <c r="A45" s="79"/>
      <c r="B45" s="122" t="s">
        <v>110</v>
      </c>
      <c r="C45" s="122"/>
      <c r="D45" s="107">
        <v>61380</v>
      </c>
      <c r="E45" s="80"/>
      <c r="F45" s="101"/>
    </row>
    <row r="46" spans="1:6" s="81" customFormat="1" ht="14.25" customHeight="1" x14ac:dyDescent="0.2">
      <c r="A46" s="79"/>
      <c r="B46" s="122" t="s">
        <v>114</v>
      </c>
      <c r="C46" s="122"/>
      <c r="D46" s="107">
        <v>146300</v>
      </c>
      <c r="E46" s="80"/>
      <c r="F46" s="101"/>
    </row>
    <row r="47" spans="1:6" s="81" customFormat="1" ht="12" x14ac:dyDescent="0.2">
      <c r="A47" s="79"/>
      <c r="B47" s="122"/>
      <c r="C47" s="122"/>
      <c r="D47" s="107"/>
      <c r="E47" s="80"/>
      <c r="F47" s="101"/>
    </row>
    <row r="48" spans="1:6" s="81" customFormat="1" ht="12" x14ac:dyDescent="0.2">
      <c r="A48" s="79"/>
      <c r="B48" s="122"/>
      <c r="C48" s="122"/>
      <c r="D48" s="107"/>
      <c r="E48" s="80"/>
      <c r="F48" s="101"/>
    </row>
    <row r="49" spans="1:5" x14ac:dyDescent="0.25">
      <c r="A49" s="7" t="s">
        <v>41</v>
      </c>
      <c r="B49" s="19" t="s">
        <v>95</v>
      </c>
      <c r="C49" s="48">
        <v>18400</v>
      </c>
      <c r="D49" s="63">
        <v>18400</v>
      </c>
      <c r="E49" s="72">
        <f t="shared" si="1"/>
        <v>0</v>
      </c>
    </row>
    <row r="50" spans="1:5" x14ac:dyDescent="0.25">
      <c r="A50" s="20" t="s">
        <v>42</v>
      </c>
      <c r="B50" s="36" t="s">
        <v>72</v>
      </c>
      <c r="C50" s="55">
        <v>12000</v>
      </c>
      <c r="D50" s="63">
        <v>12000</v>
      </c>
      <c r="E50" s="72">
        <f t="shared" si="1"/>
        <v>0</v>
      </c>
    </row>
    <row r="51" spans="1:5" x14ac:dyDescent="0.25">
      <c r="A51" s="20" t="s">
        <v>44</v>
      </c>
      <c r="B51" s="21" t="s">
        <v>43</v>
      </c>
      <c r="C51" s="55">
        <v>469326.36</v>
      </c>
      <c r="D51" s="63">
        <v>469326.36</v>
      </c>
      <c r="E51" s="72">
        <f t="shared" si="1"/>
        <v>0</v>
      </c>
    </row>
    <row r="52" spans="1:5" x14ac:dyDescent="0.25">
      <c r="A52" s="20" t="s">
        <v>47</v>
      </c>
      <c r="B52" s="22" t="s">
        <v>45</v>
      </c>
      <c r="C52" s="55"/>
      <c r="D52" s="114">
        <v>360000</v>
      </c>
      <c r="E52" s="72"/>
    </row>
    <row r="53" spans="1:5" x14ac:dyDescent="0.25">
      <c r="A53" s="23"/>
      <c r="B53" s="24" t="s">
        <v>46</v>
      </c>
      <c r="C53" s="49">
        <v>360000</v>
      </c>
      <c r="D53" s="115"/>
      <c r="E53" s="72">
        <f>C53-D52</f>
        <v>0</v>
      </c>
    </row>
    <row r="54" spans="1:5" x14ac:dyDescent="0.25">
      <c r="A54" s="25" t="s">
        <v>48</v>
      </c>
      <c r="B54" s="16" t="s">
        <v>49</v>
      </c>
      <c r="C54" s="56">
        <v>40000</v>
      </c>
      <c r="D54" s="63">
        <v>0</v>
      </c>
      <c r="E54" s="72">
        <f t="shared" si="1"/>
        <v>40000</v>
      </c>
    </row>
    <row r="55" spans="1:5" ht="15" customHeight="1" x14ac:dyDescent="0.25">
      <c r="A55" s="17" t="s">
        <v>73</v>
      </c>
      <c r="B55" s="11" t="s">
        <v>78</v>
      </c>
      <c r="C55" s="52">
        <v>21800</v>
      </c>
      <c r="D55" s="63">
        <v>21800</v>
      </c>
      <c r="E55" s="72">
        <f t="shared" si="1"/>
        <v>0</v>
      </c>
    </row>
    <row r="56" spans="1:5" x14ac:dyDescent="0.25">
      <c r="A56" s="10" t="s">
        <v>74</v>
      </c>
      <c r="B56" s="11" t="s">
        <v>105</v>
      </c>
      <c r="C56" s="50">
        <v>50000</v>
      </c>
      <c r="D56" s="63">
        <v>0</v>
      </c>
      <c r="E56" s="72">
        <f t="shared" si="1"/>
        <v>50000</v>
      </c>
    </row>
    <row r="57" spans="1:5" x14ac:dyDescent="0.25">
      <c r="A57" s="40" t="s">
        <v>75</v>
      </c>
      <c r="B57" s="11" t="s">
        <v>91</v>
      </c>
      <c r="C57" s="50">
        <v>46000</v>
      </c>
      <c r="D57" s="65">
        <v>46000</v>
      </c>
      <c r="E57" s="72">
        <f t="shared" si="1"/>
        <v>0</v>
      </c>
    </row>
    <row r="58" spans="1:5" x14ac:dyDescent="0.25">
      <c r="A58" s="40" t="s">
        <v>76</v>
      </c>
      <c r="B58" s="11" t="s">
        <v>99</v>
      </c>
      <c r="C58" s="50">
        <v>929674.16</v>
      </c>
      <c r="D58" s="65">
        <v>1206943.96</v>
      </c>
      <c r="E58" s="72">
        <f t="shared" si="1"/>
        <v>-277269.79999999993</v>
      </c>
    </row>
    <row r="59" spans="1:5" x14ac:dyDescent="0.25">
      <c r="A59" s="7" t="s">
        <v>50</v>
      </c>
      <c r="B59" s="15" t="s">
        <v>51</v>
      </c>
      <c r="C59" s="48">
        <v>594316.80000000005</v>
      </c>
      <c r="D59" s="65">
        <v>605378.26</v>
      </c>
      <c r="E59" s="72">
        <f t="shared" si="1"/>
        <v>-11061.459999999963</v>
      </c>
    </row>
    <row r="60" spans="1:5" x14ac:dyDescent="0.25">
      <c r="A60" s="7" t="s">
        <v>52</v>
      </c>
      <c r="B60" s="11" t="s">
        <v>106</v>
      </c>
      <c r="C60" s="50">
        <v>510048</v>
      </c>
      <c r="D60" s="65">
        <v>467490</v>
      </c>
      <c r="E60" s="72">
        <f t="shared" si="1"/>
        <v>42558</v>
      </c>
    </row>
    <row r="61" spans="1:5" x14ac:dyDescent="0.25">
      <c r="A61" s="7" t="s">
        <v>53</v>
      </c>
      <c r="B61" s="11" t="s">
        <v>14</v>
      </c>
      <c r="C61" s="50">
        <v>154034.5</v>
      </c>
      <c r="D61" s="65">
        <f>D60*30.2%</f>
        <v>141181.97999999998</v>
      </c>
      <c r="E61" s="72">
        <f t="shared" si="1"/>
        <v>12852.520000000019</v>
      </c>
    </row>
    <row r="62" spans="1:5" x14ac:dyDescent="0.25">
      <c r="A62" s="17" t="s">
        <v>97</v>
      </c>
      <c r="B62" s="16" t="s">
        <v>54</v>
      </c>
      <c r="C62" s="52">
        <v>114000</v>
      </c>
      <c r="D62" s="65">
        <v>114000</v>
      </c>
      <c r="E62" s="72">
        <f t="shared" si="1"/>
        <v>0</v>
      </c>
    </row>
    <row r="63" spans="1:5" x14ac:dyDescent="0.25">
      <c r="A63" s="7" t="s">
        <v>100</v>
      </c>
      <c r="B63" s="15" t="s">
        <v>55</v>
      </c>
      <c r="C63" s="48">
        <v>80000</v>
      </c>
      <c r="D63" s="63">
        <v>25486</v>
      </c>
      <c r="E63" s="72">
        <f t="shared" si="1"/>
        <v>54514</v>
      </c>
    </row>
    <row r="64" spans="1:5" ht="15.75" customHeight="1" x14ac:dyDescent="0.25">
      <c r="A64" s="7" t="s">
        <v>56</v>
      </c>
      <c r="B64" s="26" t="s">
        <v>57</v>
      </c>
      <c r="C64" s="48">
        <v>120000</v>
      </c>
      <c r="D64" s="65">
        <v>80600</v>
      </c>
      <c r="E64" s="72">
        <f t="shared" si="1"/>
        <v>39400</v>
      </c>
    </row>
    <row r="65" spans="1:6" x14ac:dyDescent="0.25">
      <c r="A65" s="10" t="s">
        <v>58</v>
      </c>
      <c r="B65" s="11" t="s">
        <v>59</v>
      </c>
      <c r="C65" s="50">
        <v>3872</v>
      </c>
      <c r="D65" s="65">
        <v>4640</v>
      </c>
      <c r="E65" s="72">
        <f t="shared" si="1"/>
        <v>-768</v>
      </c>
    </row>
    <row r="66" spans="1:6" x14ac:dyDescent="0.25">
      <c r="A66" s="10" t="s">
        <v>60</v>
      </c>
      <c r="B66" s="11" t="s">
        <v>92</v>
      </c>
      <c r="C66" s="50">
        <v>4600</v>
      </c>
      <c r="D66" s="65">
        <v>4600</v>
      </c>
      <c r="E66" s="72">
        <f t="shared" si="1"/>
        <v>0</v>
      </c>
    </row>
    <row r="67" spans="1:6" x14ac:dyDescent="0.25">
      <c r="A67" s="10" t="s">
        <v>61</v>
      </c>
      <c r="B67" s="11" t="s">
        <v>62</v>
      </c>
      <c r="C67" s="50">
        <v>25793</v>
      </c>
      <c r="D67" s="65">
        <v>25793</v>
      </c>
      <c r="E67" s="72">
        <f t="shared" si="1"/>
        <v>0</v>
      </c>
    </row>
    <row r="68" spans="1:6" s="42" customFormat="1" x14ac:dyDescent="0.25">
      <c r="A68" s="41" t="s">
        <v>77</v>
      </c>
      <c r="B68" s="43" t="s">
        <v>98</v>
      </c>
      <c r="C68" s="51">
        <v>40000</v>
      </c>
      <c r="D68" s="98">
        <v>32560</v>
      </c>
      <c r="E68" s="72">
        <f t="shared" si="1"/>
        <v>7440</v>
      </c>
      <c r="F68" s="106"/>
    </row>
    <row r="69" spans="1:6" s="45" customFormat="1" x14ac:dyDescent="0.25">
      <c r="A69" s="113" t="s">
        <v>118</v>
      </c>
      <c r="B69" s="44" t="s">
        <v>87</v>
      </c>
      <c r="C69" s="52">
        <v>500000</v>
      </c>
      <c r="D69" s="65">
        <f>D70+D74+D71+D72+D73</f>
        <v>212254</v>
      </c>
      <c r="E69" s="72">
        <f t="shared" si="1"/>
        <v>287746</v>
      </c>
      <c r="F69" s="102"/>
    </row>
    <row r="70" spans="1:6" s="45" customFormat="1" x14ac:dyDescent="0.25">
      <c r="A70" s="84"/>
      <c r="B70" s="85" t="s">
        <v>108</v>
      </c>
      <c r="C70" s="86"/>
      <c r="D70" s="99">
        <v>10560</v>
      </c>
      <c r="E70" s="88"/>
      <c r="F70" s="102"/>
    </row>
    <row r="71" spans="1:6" s="45" customFormat="1" x14ac:dyDescent="0.25">
      <c r="A71" s="84"/>
      <c r="B71" s="85" t="s">
        <v>112</v>
      </c>
      <c r="C71" s="86"/>
      <c r="D71" s="99">
        <v>12774</v>
      </c>
      <c r="E71" s="88"/>
      <c r="F71" s="102"/>
    </row>
    <row r="72" spans="1:6" s="45" customFormat="1" x14ac:dyDescent="0.25">
      <c r="A72" s="84"/>
      <c r="B72" s="85" t="s">
        <v>113</v>
      </c>
      <c r="C72" s="86"/>
      <c r="D72" s="99">
        <v>24900</v>
      </c>
      <c r="E72" s="88"/>
      <c r="F72" s="102"/>
    </row>
    <row r="73" spans="1:6" s="45" customFormat="1" x14ac:dyDescent="0.25">
      <c r="A73" s="84"/>
      <c r="B73" s="85" t="s">
        <v>115</v>
      </c>
      <c r="C73" s="86"/>
      <c r="D73" s="99">
        <v>155520</v>
      </c>
      <c r="E73" s="88"/>
      <c r="F73" s="102"/>
    </row>
    <row r="74" spans="1:6" s="45" customFormat="1" x14ac:dyDescent="0.25">
      <c r="A74" s="84"/>
      <c r="B74" s="85" t="s">
        <v>111</v>
      </c>
      <c r="C74" s="86"/>
      <c r="D74" s="99">
        <v>8500</v>
      </c>
      <c r="E74" s="88"/>
      <c r="F74" s="102"/>
    </row>
    <row r="75" spans="1:6" s="4" customFormat="1" x14ac:dyDescent="0.25">
      <c r="A75" s="17"/>
      <c r="B75" s="47"/>
      <c r="C75" s="52"/>
      <c r="D75" s="65"/>
      <c r="E75" s="69"/>
      <c r="F75" s="104"/>
    </row>
    <row r="76" spans="1:6" s="4" customFormat="1" x14ac:dyDescent="0.25">
      <c r="A76" s="17"/>
      <c r="B76" s="47"/>
      <c r="C76" s="52"/>
      <c r="D76" s="65"/>
      <c r="E76" s="69"/>
      <c r="F76" s="104"/>
    </row>
    <row r="77" spans="1:6" s="42" customFormat="1" x14ac:dyDescent="0.25">
      <c r="A77" s="111" t="s">
        <v>119</v>
      </c>
      <c r="B77" s="28" t="s">
        <v>116</v>
      </c>
      <c r="C77" s="59"/>
      <c r="D77" s="110">
        <v>9404</v>
      </c>
      <c r="E77" s="112"/>
      <c r="F77" s="106"/>
    </row>
    <row r="78" spans="1:6" s="42" customFormat="1" x14ac:dyDescent="0.25">
      <c r="A78" s="111" t="s">
        <v>71</v>
      </c>
      <c r="B78" s="29" t="s">
        <v>117</v>
      </c>
      <c r="C78" s="51"/>
      <c r="D78" s="110">
        <v>380861.2</v>
      </c>
      <c r="E78" s="112"/>
      <c r="F78" s="106"/>
    </row>
    <row r="79" spans="1:6" s="4" customFormat="1" x14ac:dyDescent="0.25">
      <c r="A79" s="17"/>
      <c r="B79" s="47"/>
      <c r="C79" s="52"/>
      <c r="D79" s="65"/>
      <c r="E79" s="69"/>
      <c r="F79" s="104"/>
    </row>
    <row r="80" spans="1:6" s="4" customFormat="1" x14ac:dyDescent="0.25">
      <c r="A80" s="17"/>
      <c r="B80" s="47"/>
      <c r="C80" s="52"/>
      <c r="D80" s="65"/>
      <c r="E80" s="69"/>
      <c r="F80" s="104"/>
    </row>
    <row r="81" spans="1:6" s="1" customFormat="1" x14ac:dyDescent="0.25">
      <c r="A81" s="27"/>
      <c r="B81" s="27" t="s">
        <v>63</v>
      </c>
      <c r="C81" s="57">
        <f>SUM(C21:C75)</f>
        <v>9357743.0700000003</v>
      </c>
      <c r="D81" s="66">
        <f>SUM(D21:D78)-D69-D42-D25</f>
        <v>8737260.0859199986</v>
      </c>
      <c r="E81" s="70"/>
      <c r="F81" s="105"/>
    </row>
    <row r="82" spans="1:6" s="1" customFormat="1" x14ac:dyDescent="0.25">
      <c r="A82" s="27"/>
      <c r="B82" s="27"/>
      <c r="C82" s="58"/>
      <c r="D82" s="66"/>
      <c r="E82" s="70"/>
      <c r="F82" s="105"/>
    </row>
    <row r="83" spans="1:6" s="1" customFormat="1" x14ac:dyDescent="0.25">
      <c r="A83" s="27"/>
      <c r="B83" s="27"/>
      <c r="C83" s="58"/>
      <c r="D83" s="66"/>
      <c r="E83" s="70"/>
      <c r="F83" s="105"/>
    </row>
    <row r="84" spans="1:6" s="1" customFormat="1" x14ac:dyDescent="0.25">
      <c r="A84" s="27"/>
      <c r="B84" s="27" t="s">
        <v>85</v>
      </c>
      <c r="C84" s="58"/>
      <c r="D84" s="66">
        <f>D18-D81</f>
        <v>631988.53408000246</v>
      </c>
      <c r="E84" s="70"/>
      <c r="F84" s="105"/>
    </row>
    <row r="85" spans="1:6" s="1" customFormat="1" x14ac:dyDescent="0.25">
      <c r="A85" s="27"/>
      <c r="B85" s="27"/>
      <c r="C85" s="58"/>
      <c r="D85" s="66"/>
      <c r="E85" s="70"/>
      <c r="F85" s="105"/>
    </row>
    <row r="86" spans="1:6" s="1" customFormat="1" x14ac:dyDescent="0.25">
      <c r="A86" s="13"/>
      <c r="B86" s="29"/>
      <c r="C86" s="51"/>
      <c r="D86" s="66"/>
      <c r="E86" s="83"/>
      <c r="F86" s="105"/>
    </row>
    <row r="87" spans="1:6" s="1" customFormat="1" x14ac:dyDescent="0.25">
      <c r="A87" s="13"/>
      <c r="B87" s="130" t="s">
        <v>120</v>
      </c>
      <c r="C87" s="51"/>
      <c r="D87" s="66">
        <v>806973.36</v>
      </c>
      <c r="E87" s="83"/>
      <c r="F87" s="105"/>
    </row>
    <row r="88" spans="1:6" s="1" customFormat="1" x14ac:dyDescent="0.25">
      <c r="A88" s="13"/>
      <c r="B88" s="29"/>
      <c r="C88" s="51"/>
      <c r="D88" s="66"/>
      <c r="E88" s="83"/>
      <c r="F88" s="105"/>
    </row>
    <row r="89" spans="1:6" s="1" customFormat="1" x14ac:dyDescent="0.25">
      <c r="A89" s="13"/>
      <c r="B89" s="108"/>
      <c r="C89" s="109"/>
      <c r="D89" s="93"/>
      <c r="E89" s="83"/>
      <c r="F89" s="105"/>
    </row>
    <row r="90" spans="1:6" s="2" customFormat="1" x14ac:dyDescent="0.25">
      <c r="A90" s="9"/>
      <c r="B90" s="30"/>
      <c r="C90" s="60"/>
      <c r="D90" s="64"/>
      <c r="E90" s="73"/>
      <c r="F90" s="103"/>
    </row>
    <row r="91" spans="1:6" s="2" customFormat="1" x14ac:dyDescent="0.25">
      <c r="A91" s="9"/>
      <c r="B91" s="30" t="s">
        <v>64</v>
      </c>
      <c r="C91" s="61"/>
      <c r="D91" s="64"/>
      <c r="E91" s="73"/>
      <c r="F91" s="103"/>
    </row>
    <row r="92" spans="1:6" x14ac:dyDescent="0.25">
      <c r="A92" s="10" t="s">
        <v>4</v>
      </c>
      <c r="B92" s="31" t="s">
        <v>65</v>
      </c>
      <c r="C92" s="131" t="s">
        <v>67</v>
      </c>
      <c r="D92" s="63"/>
      <c r="E92" s="68"/>
    </row>
    <row r="93" spans="1:6" x14ac:dyDescent="0.25">
      <c r="A93" s="7" t="s">
        <v>5</v>
      </c>
      <c r="B93" s="15" t="s">
        <v>66</v>
      </c>
      <c r="C93" s="132" t="s">
        <v>67</v>
      </c>
      <c r="D93" s="63"/>
      <c r="E93" s="68"/>
    </row>
    <row r="94" spans="1:6" x14ac:dyDescent="0.25">
      <c r="A94" s="7" t="s">
        <v>6</v>
      </c>
      <c r="B94" s="15" t="s">
        <v>68</v>
      </c>
      <c r="C94" s="133" t="s">
        <v>67</v>
      </c>
      <c r="D94" s="63"/>
      <c r="E94" s="68"/>
    </row>
    <row r="95" spans="1:6" x14ac:dyDescent="0.25">
      <c r="B95" s="32"/>
    </row>
    <row r="96" spans="1:6" ht="14.25" customHeight="1" x14ac:dyDescent="0.25">
      <c r="B96" s="32"/>
    </row>
    <row r="97" spans="2:3" ht="12.75" customHeight="1" x14ac:dyDescent="0.25">
      <c r="B97" s="33"/>
    </row>
    <row r="99" spans="2:3" x14ac:dyDescent="0.25">
      <c r="B99" s="34"/>
      <c r="C99" s="38"/>
    </row>
  </sheetData>
  <mergeCells count="17">
    <mergeCell ref="B1:C4"/>
    <mergeCell ref="E6:E8"/>
    <mergeCell ref="D6:D8"/>
    <mergeCell ref="A20:C20"/>
    <mergeCell ref="A19:C19"/>
    <mergeCell ref="A5:C5"/>
    <mergeCell ref="B6:B8"/>
    <mergeCell ref="D52:D53"/>
    <mergeCell ref="A9:C9"/>
    <mergeCell ref="A10:C10"/>
    <mergeCell ref="A18:B18"/>
    <mergeCell ref="B43:C43"/>
    <mergeCell ref="B44:C44"/>
    <mergeCell ref="B45:C45"/>
    <mergeCell ref="B46:C46"/>
    <mergeCell ref="B47:C47"/>
    <mergeCell ref="B48:C48"/>
  </mergeCells>
  <phoneticPr fontId="7" type="noConversion"/>
  <pageMargins left="0.11811023622047245" right="0.11811023622047245" top="0.19685039370078741" bottom="0.19685039370078741" header="0" footer="0"/>
  <pageSetup paperSize="9" scale="8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смета 2025г </vt:lpstr>
      <vt:lpstr>'смета 2025г 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cp:lastPrinted>2016-05-17T03:53:12Z</cp:lastPrinted>
  <dcterms:created xsi:type="dcterms:W3CDTF">2006-09-16T00:00:00Z</dcterms:created>
  <dcterms:modified xsi:type="dcterms:W3CDTF">2026-08-17T12:46:14Z</dcterms:modified>
  <cp:category/>
  <cp:contentStatus/>
</cp:coreProperties>
</file>